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Books" sheetId="1" r:id="rId1"/>
    <sheet name="Authors" sheetId="2" r:id="rId2"/>
  </sheets>
  <definedNames>
    <definedName name="_xlnm._FilterDatabase" localSheetId="1" hidden="1">Authors!$A$1:$D$99</definedName>
    <definedName name="_xlnm._FilterDatabase" localSheetId="0" hidden="1">Books!$A$1:$DH$548</definedName>
  </definedNames>
  <calcPr calcId="125725"/>
</workbook>
</file>

<file path=xl/calcChain.xml><?xml version="1.0" encoding="utf-8"?>
<calcChain xmlns="http://schemas.openxmlformats.org/spreadsheetml/2006/main">
  <c r="N76" i="1"/>
  <c r="M76"/>
  <c r="R492"/>
  <c r="M492" s="1"/>
  <c r="U330"/>
  <c r="R330"/>
  <c r="N330" s="1"/>
  <c r="R211"/>
  <c r="M211" s="1"/>
  <c r="M5"/>
  <c r="N5"/>
  <c r="M6"/>
  <c r="N6"/>
  <c r="M7"/>
  <c r="N7"/>
  <c r="M8"/>
  <c r="N8"/>
  <c r="M9"/>
  <c r="N9"/>
  <c r="M10"/>
  <c r="N10"/>
  <c r="M11"/>
  <c r="N11"/>
  <c r="M12"/>
  <c r="N12"/>
  <c r="M13"/>
  <c r="N13"/>
  <c r="M19"/>
  <c r="N19"/>
  <c r="M20"/>
  <c r="N20"/>
  <c r="M21"/>
  <c r="N21"/>
  <c r="M22"/>
  <c r="N22"/>
  <c r="M28"/>
  <c r="M29"/>
  <c r="M31"/>
  <c r="M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3"/>
  <c r="N53"/>
  <c r="M54"/>
  <c r="M56"/>
  <c r="N56"/>
  <c r="M57"/>
  <c r="N57"/>
  <c r="M58"/>
  <c r="N58"/>
  <c r="M59"/>
  <c r="N59"/>
  <c r="M60"/>
  <c r="N60"/>
  <c r="M61"/>
  <c r="N61"/>
  <c r="M62"/>
  <c r="N62"/>
  <c r="M63"/>
  <c r="N63"/>
  <c r="M64"/>
  <c r="N64"/>
  <c r="M65"/>
  <c r="N65"/>
  <c r="M66"/>
  <c r="N66"/>
  <c r="M67"/>
  <c r="N67"/>
  <c r="M68"/>
  <c r="N68"/>
  <c r="M69"/>
  <c r="N69"/>
  <c r="M70"/>
  <c r="N70"/>
  <c r="M75"/>
  <c r="N75"/>
  <c r="M78"/>
  <c r="N78"/>
  <c r="M79"/>
  <c r="N79"/>
  <c r="M80"/>
  <c r="N80"/>
  <c r="M81"/>
  <c r="N81"/>
  <c r="M82"/>
  <c r="N82"/>
  <c r="M83"/>
  <c r="M84"/>
  <c r="N84"/>
  <c r="M86"/>
  <c r="N86"/>
  <c r="M87"/>
  <c r="N87"/>
  <c r="M89"/>
  <c r="N89"/>
  <c r="M90"/>
  <c r="N90"/>
  <c r="M91"/>
  <c r="N91"/>
  <c r="M92"/>
  <c r="N92"/>
  <c r="M93"/>
  <c r="N93"/>
  <c r="M94"/>
  <c r="N94"/>
  <c r="M95"/>
  <c r="N95"/>
  <c r="M96"/>
  <c r="N96"/>
  <c r="M98"/>
  <c r="N98"/>
  <c r="M99"/>
  <c r="N99"/>
  <c r="M100"/>
  <c r="N100"/>
  <c r="M101"/>
  <c r="N101"/>
  <c r="M102"/>
  <c r="N102"/>
  <c r="M103"/>
  <c r="N103"/>
  <c r="M104"/>
  <c r="N104"/>
  <c r="M108"/>
  <c r="N108"/>
  <c r="M109"/>
  <c r="N109"/>
  <c r="M110"/>
  <c r="N110"/>
  <c r="M111"/>
  <c r="N111"/>
  <c r="M115"/>
  <c r="N115"/>
  <c r="M116"/>
  <c r="N116"/>
  <c r="M120"/>
  <c r="N120"/>
  <c r="M121"/>
  <c r="N121"/>
  <c r="M122"/>
  <c r="N122"/>
  <c r="M123"/>
  <c r="N123"/>
  <c r="M125"/>
  <c r="N125"/>
  <c r="M127"/>
  <c r="N127"/>
  <c r="M128"/>
  <c r="N128"/>
  <c r="M130"/>
  <c r="N130"/>
  <c r="M132"/>
  <c r="N132"/>
  <c r="M133"/>
  <c r="N133"/>
  <c r="M134"/>
  <c r="N134"/>
  <c r="M135"/>
  <c r="N135"/>
  <c r="M136"/>
  <c r="N136"/>
  <c r="M137"/>
  <c r="N137"/>
  <c r="M141"/>
  <c r="N141"/>
  <c r="M144"/>
  <c r="N144"/>
  <c r="M145"/>
  <c r="N145"/>
  <c r="M148"/>
  <c r="N148"/>
  <c r="M149"/>
  <c r="N149"/>
  <c r="M150"/>
  <c r="N150"/>
  <c r="M151"/>
  <c r="N151"/>
  <c r="M152"/>
  <c r="N152"/>
  <c r="M153"/>
  <c r="N153"/>
  <c r="M154"/>
  <c r="N154"/>
  <c r="M155"/>
  <c r="N155"/>
  <c r="M157"/>
  <c r="N157"/>
  <c r="M158"/>
  <c r="N158"/>
  <c r="M159"/>
  <c r="N159"/>
  <c r="M161"/>
  <c r="N161"/>
  <c r="M162"/>
  <c r="N162"/>
  <c r="M164"/>
  <c r="N164"/>
  <c r="M167"/>
  <c r="N167"/>
  <c r="M168"/>
  <c r="N168"/>
  <c r="M173"/>
  <c r="M174"/>
  <c r="N174"/>
  <c r="M175"/>
  <c r="N175"/>
  <c r="M178"/>
  <c r="N178"/>
  <c r="M179"/>
  <c r="N179"/>
  <c r="M180"/>
  <c r="N180"/>
  <c r="M181"/>
  <c r="N181"/>
  <c r="M183"/>
  <c r="N183"/>
  <c r="M184"/>
  <c r="N184"/>
  <c r="M185"/>
  <c r="N185"/>
  <c r="M186"/>
  <c r="N186"/>
  <c r="M187"/>
  <c r="N187"/>
  <c r="M188"/>
  <c r="N188"/>
  <c r="M192"/>
  <c r="N192"/>
  <c r="M193"/>
  <c r="N193"/>
  <c r="M194"/>
  <c r="N194"/>
  <c r="M195"/>
  <c r="N195"/>
  <c r="M196"/>
  <c r="N196"/>
  <c r="M197"/>
  <c r="N197"/>
  <c r="M198"/>
  <c r="N198"/>
  <c r="M201"/>
  <c r="N201"/>
  <c r="M202"/>
  <c r="N202"/>
  <c r="M203"/>
  <c r="N203"/>
  <c r="M205"/>
  <c r="N205"/>
  <c r="M209"/>
  <c r="N209"/>
  <c r="M215"/>
  <c r="N215"/>
  <c r="M216"/>
  <c r="N216"/>
  <c r="M217"/>
  <c r="N217"/>
  <c r="M219"/>
  <c r="N219"/>
  <c r="M220"/>
  <c r="N220"/>
  <c r="M221"/>
  <c r="N221"/>
  <c r="M227"/>
  <c r="N227"/>
  <c r="M228"/>
  <c r="N228"/>
  <c r="M229"/>
  <c r="N229"/>
  <c r="M230"/>
  <c r="N230"/>
  <c r="M231"/>
  <c r="N231"/>
  <c r="M232"/>
  <c r="N232"/>
  <c r="M233"/>
  <c r="N233"/>
  <c r="M234"/>
  <c r="N234"/>
  <c r="M235"/>
  <c r="N235"/>
  <c r="M236"/>
  <c r="N236"/>
  <c r="M237"/>
  <c r="N237"/>
  <c r="M238"/>
  <c r="N238"/>
  <c r="M239"/>
  <c r="N239"/>
  <c r="M240"/>
  <c r="N240"/>
  <c r="M243"/>
  <c r="N243"/>
  <c r="M244"/>
  <c r="N244"/>
  <c r="M245"/>
  <c r="N245"/>
  <c r="M247"/>
  <c r="N247"/>
  <c r="M249"/>
  <c r="N249"/>
  <c r="M250"/>
  <c r="N250"/>
  <c r="M256"/>
  <c r="N256"/>
  <c r="M257"/>
  <c r="N257"/>
  <c r="M259"/>
  <c r="N259"/>
  <c r="M260"/>
  <c r="N260"/>
  <c r="M265"/>
  <c r="N265"/>
  <c r="M266"/>
  <c r="N266"/>
  <c r="M267"/>
  <c r="N267"/>
  <c r="M268"/>
  <c r="N268"/>
  <c r="M269"/>
  <c r="N269"/>
  <c r="M270"/>
  <c r="N270"/>
  <c r="M271"/>
  <c r="N271"/>
  <c r="M272"/>
  <c r="N272"/>
  <c r="M273"/>
  <c r="N273"/>
  <c r="M274"/>
  <c r="N274"/>
  <c r="M275"/>
  <c r="N275"/>
  <c r="M276"/>
  <c r="N276"/>
  <c r="M277"/>
  <c r="N277"/>
  <c r="M278"/>
  <c r="N278"/>
  <c r="M279"/>
  <c r="N279"/>
  <c r="M280"/>
  <c r="N280"/>
  <c r="M281"/>
  <c r="N281"/>
  <c r="M282"/>
  <c r="N282"/>
  <c r="M283"/>
  <c r="N283"/>
  <c r="M284"/>
  <c r="N284"/>
  <c r="M285"/>
  <c r="N285"/>
  <c r="M286"/>
  <c r="N286"/>
  <c r="M287"/>
  <c r="N287"/>
  <c r="M288"/>
  <c r="N288"/>
  <c r="M289"/>
  <c r="N289"/>
  <c r="M290"/>
  <c r="N290"/>
  <c r="M291"/>
  <c r="N291"/>
  <c r="M292"/>
  <c r="N292"/>
  <c r="M293"/>
  <c r="N293"/>
  <c r="M294"/>
  <c r="N294"/>
  <c r="M295"/>
  <c r="N295"/>
  <c r="M296"/>
  <c r="M303"/>
  <c r="N303"/>
  <c r="M304"/>
  <c r="N304"/>
  <c r="M305"/>
  <c r="N305"/>
  <c r="M306"/>
  <c r="N306"/>
  <c r="M307"/>
  <c r="N307"/>
  <c r="M308"/>
  <c r="N308"/>
  <c r="M309"/>
  <c r="N309"/>
  <c r="M310"/>
  <c r="N310"/>
  <c r="M311"/>
  <c r="N311"/>
  <c r="M312"/>
  <c r="N312"/>
  <c r="M313"/>
  <c r="N313"/>
  <c r="M314"/>
  <c r="N314"/>
  <c r="M316"/>
  <c r="M319"/>
  <c r="N319"/>
  <c r="M320"/>
  <c r="N320"/>
  <c r="M325"/>
  <c r="N325"/>
  <c r="M326"/>
  <c r="N326"/>
  <c r="M333"/>
  <c r="N333"/>
  <c r="M335"/>
  <c r="N335"/>
  <c r="M336"/>
  <c r="N336"/>
  <c r="M337"/>
  <c r="N337"/>
  <c r="M340"/>
  <c r="N340"/>
  <c r="M348"/>
  <c r="N348"/>
  <c r="M359"/>
  <c r="N359"/>
  <c r="M360"/>
  <c r="N360"/>
  <c r="M361"/>
  <c r="N361"/>
  <c r="M362"/>
  <c r="N362"/>
  <c r="M363"/>
  <c r="N363"/>
  <c r="M364"/>
  <c r="N364"/>
  <c r="M350"/>
  <c r="N350"/>
  <c r="M353"/>
  <c r="M354"/>
  <c r="N354"/>
  <c r="M367"/>
  <c r="N367"/>
  <c r="M379"/>
  <c r="N379"/>
  <c r="M380"/>
  <c r="N380"/>
  <c r="M381"/>
  <c r="M382"/>
  <c r="N382"/>
  <c r="M383"/>
  <c r="N383"/>
  <c r="M384"/>
  <c r="N384"/>
  <c r="M386"/>
  <c r="N386"/>
  <c r="M387"/>
  <c r="N387"/>
  <c r="M388"/>
  <c r="N388"/>
  <c r="M385"/>
  <c r="N385"/>
  <c r="M399"/>
  <c r="N399"/>
  <c r="M404"/>
  <c r="N404"/>
  <c r="M413"/>
  <c r="N413"/>
  <c r="M418"/>
  <c r="N418"/>
  <c r="M419"/>
  <c r="N419"/>
  <c r="M420"/>
  <c r="N420"/>
  <c r="M421"/>
  <c r="N421"/>
  <c r="M422"/>
  <c r="N422"/>
  <c r="M423"/>
  <c r="N423"/>
  <c r="M424"/>
  <c r="N424"/>
  <c r="M425"/>
  <c r="N425"/>
  <c r="M427"/>
  <c r="N427"/>
  <c r="M428"/>
  <c r="N428"/>
  <c r="M429"/>
  <c r="N429"/>
  <c r="M430"/>
  <c r="N430"/>
  <c r="M431"/>
  <c r="N431"/>
  <c r="M432"/>
  <c r="N432"/>
  <c r="M433"/>
  <c r="N433"/>
  <c r="M434"/>
  <c r="N434"/>
  <c r="M435"/>
  <c r="N435"/>
  <c r="M436"/>
  <c r="N436"/>
  <c r="M437"/>
  <c r="N437"/>
  <c r="M438"/>
  <c r="N438"/>
  <c r="M439"/>
  <c r="N439"/>
  <c r="M440"/>
  <c r="N440"/>
  <c r="M448"/>
  <c r="M449"/>
  <c r="N449"/>
  <c r="M450"/>
  <c r="N450"/>
  <c r="M451"/>
  <c r="N451"/>
  <c r="M452"/>
  <c r="N452"/>
  <c r="M453"/>
  <c r="N453"/>
  <c r="M454"/>
  <c r="N454"/>
  <c r="M460"/>
  <c r="N460"/>
  <c r="M468"/>
  <c r="N468"/>
  <c r="M474"/>
  <c r="N474"/>
  <c r="M475"/>
  <c r="N475"/>
  <c r="M476"/>
  <c r="N476"/>
  <c r="M477"/>
  <c r="N477"/>
  <c r="M478"/>
  <c r="N478"/>
  <c r="M479"/>
  <c r="N479"/>
  <c r="M487"/>
  <c r="N487"/>
  <c r="M494"/>
  <c r="N494"/>
  <c r="M496"/>
  <c r="N496"/>
  <c r="M498"/>
  <c r="M500"/>
  <c r="M501"/>
  <c r="N501"/>
  <c r="M503"/>
  <c r="N503"/>
  <c r="M505"/>
  <c r="N505"/>
  <c r="M507"/>
  <c r="N507"/>
  <c r="M509"/>
  <c r="N509"/>
  <c r="M510"/>
  <c r="N510"/>
  <c r="M514"/>
  <c r="N514"/>
  <c r="M517"/>
  <c r="M518"/>
  <c r="M520"/>
  <c r="N520"/>
  <c r="M521"/>
  <c r="N521"/>
  <c r="M546"/>
  <c r="N546"/>
  <c r="U2"/>
  <c r="S2"/>
  <c r="R2"/>
  <c r="Q2" s="1"/>
  <c r="U511"/>
  <c r="R511"/>
  <c r="U512"/>
  <c r="R512"/>
  <c r="U105"/>
  <c r="R105"/>
  <c r="U513"/>
  <c r="R513"/>
  <c r="Q513" s="1"/>
  <c r="Q12"/>
  <c r="Q13"/>
  <c r="Q19"/>
  <c r="Q28"/>
  <c r="Q29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3"/>
  <c r="Q54"/>
  <c r="Q79"/>
  <c r="Q80"/>
  <c r="Q81"/>
  <c r="Q82"/>
  <c r="Q83"/>
  <c r="Q84"/>
  <c r="Q86"/>
  <c r="Q87"/>
  <c r="Q89"/>
  <c r="Q90"/>
  <c r="Q91"/>
  <c r="Q92"/>
  <c r="Q93"/>
  <c r="Q94"/>
  <c r="Q95"/>
  <c r="Q96"/>
  <c r="Q98"/>
  <c r="Q99"/>
  <c r="Q100"/>
  <c r="Q101"/>
  <c r="Q102"/>
  <c r="Q103"/>
  <c r="Q104"/>
  <c r="Q109"/>
  <c r="Q110"/>
  <c r="Q111"/>
  <c r="Q112"/>
  <c r="Q117"/>
  <c r="Q120"/>
  <c r="Q121"/>
  <c r="Q122"/>
  <c r="Q123"/>
  <c r="Q125"/>
  <c r="Q131"/>
  <c r="Q136"/>
  <c r="Q143"/>
  <c r="Q144"/>
  <c r="Q152"/>
  <c r="Q153"/>
  <c r="Q155"/>
  <c r="Q157"/>
  <c r="Q158"/>
  <c r="Q159"/>
  <c r="Q162"/>
  <c r="Q173"/>
  <c r="Q174"/>
  <c r="Q178"/>
  <c r="Q179"/>
  <c r="Q180"/>
  <c r="Q181"/>
  <c r="Q183"/>
  <c r="Q184"/>
  <c r="Q185"/>
  <c r="Q186"/>
  <c r="Q187"/>
  <c r="Q188"/>
  <c r="Q192"/>
  <c r="Q193"/>
  <c r="Q194"/>
  <c r="Q195"/>
  <c r="Q196"/>
  <c r="Q197"/>
  <c r="Q198"/>
  <c r="Q201"/>
  <c r="Q209"/>
  <c r="Q235"/>
  <c r="Q236"/>
  <c r="Q240"/>
  <c r="Q243"/>
  <c r="Q244"/>
  <c r="Q245"/>
  <c r="Q247"/>
  <c r="Q249"/>
  <c r="Q250"/>
  <c r="Q256"/>
  <c r="Q259"/>
  <c r="Q260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325"/>
  <c r="Q326"/>
  <c r="Q333"/>
  <c r="Q336"/>
  <c r="Q337"/>
  <c r="Q339"/>
  <c r="Q340"/>
  <c r="Q350"/>
  <c r="Q353"/>
  <c r="Q354"/>
  <c r="Q379"/>
  <c r="Q380"/>
  <c r="Q381"/>
  <c r="Q382"/>
  <c r="Q383"/>
  <c r="Q384"/>
  <c r="Q399"/>
  <c r="Q404"/>
  <c r="Q448"/>
  <c r="Q460"/>
  <c r="Q468"/>
  <c r="Q487"/>
  <c r="Q494"/>
  <c r="Q496"/>
  <c r="Q501"/>
  <c r="Q503"/>
  <c r="Q505"/>
  <c r="Q507"/>
  <c r="Q514"/>
  <c r="Q520"/>
  <c r="Q521"/>
  <c r="U448"/>
  <c r="N448" s="1"/>
  <c r="U338"/>
  <c r="R338"/>
  <c r="R389"/>
  <c r="S389"/>
  <c r="U389"/>
  <c r="R264"/>
  <c r="N264" s="1"/>
  <c r="R263"/>
  <c r="N263" s="1"/>
  <c r="U332"/>
  <c r="U324"/>
  <c r="U352"/>
  <c r="U328"/>
  <c r="U261"/>
  <c r="U226"/>
  <c r="U255"/>
  <c r="U318"/>
  <c r="U493"/>
  <c r="U258"/>
  <c r="U502"/>
  <c r="U483"/>
  <c r="U482"/>
  <c r="U480"/>
  <c r="U357"/>
  <c r="U356"/>
  <c r="U355"/>
  <c r="U329"/>
  <c r="U300"/>
  <c r="U254"/>
  <c r="U253"/>
  <c r="U225"/>
  <c r="U223"/>
  <c r="U206"/>
  <c r="U200"/>
  <c r="U190"/>
  <c r="U176"/>
  <c r="U160"/>
  <c r="U166"/>
  <c r="U107"/>
  <c r="U97"/>
  <c r="U85"/>
  <c r="U77"/>
  <c r="U73"/>
  <c r="U55"/>
  <c r="U24"/>
  <c r="U27"/>
  <c r="U165"/>
  <c r="U74"/>
  <c r="U204"/>
  <c r="U199"/>
  <c r="U71"/>
  <c r="U446"/>
  <c r="U536"/>
  <c r="U445"/>
  <c r="U471"/>
  <c r="U170"/>
  <c r="U30"/>
  <c r="U52"/>
  <c r="U241"/>
  <c r="U481"/>
  <c r="U349"/>
  <c r="U298"/>
  <c r="U297"/>
  <c r="U296"/>
  <c r="N296" s="1"/>
  <c r="U299"/>
  <c r="U172"/>
  <c r="U426"/>
  <c r="U415"/>
  <c r="U248"/>
  <c r="U246"/>
  <c r="U88"/>
  <c r="U416"/>
  <c r="U242"/>
  <c r="U391"/>
  <c r="U390"/>
  <c r="U516"/>
  <c r="U515"/>
  <c r="U508"/>
  <c r="U506"/>
  <c r="U499"/>
  <c r="U472"/>
  <c r="U414"/>
  <c r="U412"/>
  <c r="U408"/>
  <c r="U397"/>
  <c r="U392"/>
  <c r="U377"/>
  <c r="U378"/>
  <c r="U376"/>
  <c r="U375"/>
  <c r="U368"/>
  <c r="U351"/>
  <c r="U343"/>
  <c r="U334"/>
  <c r="U331"/>
  <c r="U327"/>
  <c r="U301"/>
  <c r="U366"/>
  <c r="U365"/>
  <c r="U252"/>
  <c r="U251"/>
  <c r="U222"/>
  <c r="U213"/>
  <c r="U212"/>
  <c r="U504"/>
  <c r="U519"/>
  <c r="U208"/>
  <c r="U207"/>
  <c r="U129"/>
  <c r="U118"/>
  <c r="U114"/>
  <c r="U113"/>
  <c r="U106"/>
  <c r="U72"/>
  <c r="U26"/>
  <c r="U25"/>
  <c r="U4"/>
  <c r="U14"/>
  <c r="U3"/>
  <c r="U396"/>
  <c r="U395"/>
  <c r="U394"/>
  <c r="U402"/>
  <c r="U401"/>
  <c r="U400"/>
  <c r="U403"/>
  <c r="U317"/>
  <c r="U323"/>
  <c r="U322"/>
  <c r="U321"/>
  <c r="U302"/>
  <c r="U518"/>
  <c r="N518" s="1"/>
  <c r="U517"/>
  <c r="N517" s="1"/>
  <c r="U498"/>
  <c r="N498" s="1"/>
  <c r="U500"/>
  <c r="N500" s="1"/>
  <c r="U353"/>
  <c r="N353" s="1"/>
  <c r="U381"/>
  <c r="N381" s="1"/>
  <c r="U173"/>
  <c r="N173" s="1"/>
  <c r="U54"/>
  <c r="N54" s="1"/>
  <c r="U32"/>
  <c r="N32" s="1"/>
  <c r="U31"/>
  <c r="N31" s="1"/>
  <c r="U29"/>
  <c r="N29" s="1"/>
  <c r="U28"/>
  <c r="N28" s="1"/>
  <c r="U316"/>
  <c r="N316" s="1"/>
  <c r="U143"/>
  <c r="U112"/>
  <c r="U156"/>
  <c r="C95" i="2"/>
  <c r="C96"/>
  <c r="U83" i="1"/>
  <c r="N83" s="1"/>
  <c r="S463"/>
  <c r="S464"/>
  <c r="S466"/>
  <c r="S106"/>
  <c r="S455"/>
  <c r="S467"/>
  <c r="S112"/>
  <c r="S469"/>
  <c r="S146"/>
  <c r="S147"/>
  <c r="S129"/>
  <c r="S377"/>
  <c r="S470"/>
  <c r="S471"/>
  <c r="S426"/>
  <c r="S113"/>
  <c r="S126"/>
  <c r="S118"/>
  <c r="S156"/>
  <c r="S165"/>
  <c r="S117"/>
  <c r="N117" s="1"/>
  <c r="S522"/>
  <c r="S166"/>
  <c r="S523"/>
  <c r="S524"/>
  <c r="S88"/>
  <c r="S138"/>
  <c r="S525"/>
  <c r="S441"/>
  <c r="N441" s="1"/>
  <c r="S526"/>
  <c r="S24"/>
  <c r="S528"/>
  <c r="S527"/>
  <c r="S170"/>
  <c r="S529"/>
  <c r="S531"/>
  <c r="S530"/>
  <c r="S339"/>
  <c r="N339" s="1"/>
  <c r="S142"/>
  <c r="S251"/>
  <c r="S532"/>
  <c r="S298"/>
  <c r="S177"/>
  <c r="S317"/>
  <c r="S119"/>
  <c r="S223"/>
  <c r="S225"/>
  <c r="S182"/>
  <c r="S533"/>
  <c r="S169"/>
  <c r="S536"/>
  <c r="S124"/>
  <c r="S538"/>
  <c r="S189"/>
  <c r="S131"/>
  <c r="N131" s="1"/>
  <c r="S537"/>
  <c r="S539"/>
  <c r="S224"/>
  <c r="S26"/>
  <c r="S171"/>
  <c r="S534"/>
  <c r="S139"/>
  <c r="S540"/>
  <c r="S541"/>
  <c r="S17"/>
  <c r="S140"/>
  <c r="S542"/>
  <c r="S16"/>
  <c r="S23"/>
  <c r="S15"/>
  <c r="S299"/>
  <c r="S543"/>
  <c r="S544"/>
  <c r="S535"/>
  <c r="S14"/>
  <c r="S226"/>
  <c r="S74"/>
  <c r="S143"/>
  <c r="N143" s="1"/>
  <c r="S77"/>
  <c r="S72"/>
  <c r="S4"/>
  <c r="R299"/>
  <c r="Q299" s="1"/>
  <c r="B77" i="2"/>
  <c r="B49"/>
  <c r="B86"/>
  <c r="B88"/>
  <c r="B55"/>
  <c r="B23"/>
  <c r="B30"/>
  <c r="B89"/>
  <c r="B4"/>
  <c r="B35"/>
  <c r="B57"/>
  <c r="B54"/>
  <c r="B64"/>
  <c r="B31"/>
  <c r="B13"/>
  <c r="B33"/>
  <c r="B56"/>
  <c r="B15"/>
  <c r="B50"/>
  <c r="B38"/>
  <c r="B24"/>
  <c r="B65"/>
  <c r="B82"/>
  <c r="B3"/>
  <c r="B39"/>
  <c r="B76"/>
  <c r="B25"/>
  <c r="B27"/>
  <c r="B40"/>
  <c r="B78"/>
  <c r="B69"/>
  <c r="B87"/>
  <c r="B63"/>
  <c r="B73"/>
  <c r="B81"/>
  <c r="B66"/>
  <c r="B48"/>
  <c r="B90"/>
  <c r="B70"/>
  <c r="B84"/>
  <c r="B34"/>
  <c r="B11"/>
  <c r="B22"/>
  <c r="B8"/>
  <c r="B43"/>
  <c r="B51"/>
  <c r="B74"/>
  <c r="B91"/>
  <c r="B92"/>
  <c r="B29"/>
  <c r="B21"/>
  <c r="B58"/>
  <c r="B71"/>
  <c r="B17"/>
  <c r="B68"/>
  <c r="B7"/>
  <c r="B2"/>
  <c r="B32"/>
  <c r="B93"/>
  <c r="B53"/>
  <c r="B94"/>
  <c r="B95"/>
  <c r="B41"/>
  <c r="B47"/>
  <c r="B12"/>
  <c r="B96"/>
  <c r="B80"/>
  <c r="B37"/>
  <c r="B97"/>
  <c r="B98"/>
  <c r="B99"/>
  <c r="B72"/>
  <c r="B79"/>
  <c r="B42"/>
  <c r="B83"/>
  <c r="B75"/>
  <c r="B61"/>
  <c r="B28"/>
  <c r="B36"/>
  <c r="B26"/>
  <c r="B59"/>
  <c r="B45"/>
  <c r="B60"/>
  <c r="B67"/>
  <c r="B18"/>
  <c r="B19"/>
  <c r="B46"/>
  <c r="B14"/>
  <c r="B85"/>
  <c r="B9"/>
  <c r="B16"/>
  <c r="B20"/>
  <c r="B10"/>
  <c r="B6"/>
  <c r="B44"/>
  <c r="B5"/>
  <c r="B62"/>
  <c r="B52"/>
  <c r="R497" i="1"/>
  <c r="Q497" s="1"/>
  <c r="R206"/>
  <c r="N206" s="1"/>
  <c r="R548"/>
  <c r="Q548" s="1"/>
  <c r="R547"/>
  <c r="N547" s="1"/>
  <c r="R545"/>
  <c r="Q545" s="1"/>
  <c r="R544"/>
  <c r="Q544" s="1"/>
  <c r="R543"/>
  <c r="Q543" s="1"/>
  <c r="R542"/>
  <c r="Q542" s="1"/>
  <c r="R541"/>
  <c r="Q541" s="1"/>
  <c r="R540"/>
  <c r="Q540" s="1"/>
  <c r="R539"/>
  <c r="Q539" s="1"/>
  <c r="R538"/>
  <c r="Q538" s="1"/>
  <c r="R537"/>
  <c r="Q537" s="1"/>
  <c r="R536"/>
  <c r="Q536" s="1"/>
  <c r="R535"/>
  <c r="Q535" s="1"/>
  <c r="R534"/>
  <c r="Q534" s="1"/>
  <c r="R533"/>
  <c r="Q533" s="1"/>
  <c r="R532"/>
  <c r="Q532" s="1"/>
  <c r="R531"/>
  <c r="Q531" s="1"/>
  <c r="R530"/>
  <c r="Q530" s="1"/>
  <c r="R529"/>
  <c r="Q529" s="1"/>
  <c r="R528"/>
  <c r="Q528" s="1"/>
  <c r="R527"/>
  <c r="Q527" s="1"/>
  <c r="R526"/>
  <c r="Q526" s="1"/>
  <c r="R525"/>
  <c r="Q525" s="1"/>
  <c r="R524"/>
  <c r="Q524" s="1"/>
  <c r="R523"/>
  <c r="Q523" s="1"/>
  <c r="R522"/>
  <c r="Q522" s="1"/>
  <c r="R519"/>
  <c r="Q519" s="1"/>
  <c r="R516"/>
  <c r="N516" s="1"/>
  <c r="R515"/>
  <c r="Q515" s="1"/>
  <c r="R508"/>
  <c r="N508" s="1"/>
  <c r="R506"/>
  <c r="Q506" s="1"/>
  <c r="R504"/>
  <c r="N504" s="1"/>
  <c r="R502"/>
  <c r="Q502" s="1"/>
  <c r="R499"/>
  <c r="N499" s="1"/>
  <c r="R495"/>
  <c r="Q495" s="1"/>
  <c r="R493"/>
  <c r="Q493" s="1"/>
  <c r="R483"/>
  <c r="Q483" s="1"/>
  <c r="R482"/>
  <c r="Q482" s="1"/>
  <c r="R481"/>
  <c r="Q481" s="1"/>
  <c r="R480"/>
  <c r="Q480" s="1"/>
  <c r="R473"/>
  <c r="Q473" s="1"/>
  <c r="R472"/>
  <c r="Q472" s="1"/>
  <c r="R471"/>
  <c r="Q471" s="1"/>
  <c r="R470"/>
  <c r="Q470" s="1"/>
  <c r="R469"/>
  <c r="Q469" s="1"/>
  <c r="R467"/>
  <c r="Q467" s="1"/>
  <c r="R466"/>
  <c r="Q466" s="1"/>
  <c r="R465"/>
  <c r="Q465" s="1"/>
  <c r="R464"/>
  <c r="Q464" s="1"/>
  <c r="R463"/>
  <c r="Q463" s="1"/>
  <c r="R462"/>
  <c r="Q462" s="1"/>
  <c r="R461"/>
  <c r="Q461" s="1"/>
  <c r="R459"/>
  <c r="Q459" s="1"/>
  <c r="R458"/>
  <c r="Q458" s="1"/>
  <c r="R457"/>
  <c r="Q457" s="1"/>
  <c r="R456"/>
  <c r="Q456" s="1"/>
  <c r="R455"/>
  <c r="Q455" s="1"/>
  <c r="R447"/>
  <c r="Q447" s="1"/>
  <c r="R446"/>
  <c r="N446" s="1"/>
  <c r="R445"/>
  <c r="N445" s="1"/>
  <c r="R444"/>
  <c r="Q444" s="1"/>
  <c r="R443"/>
  <c r="Q443" s="1"/>
  <c r="R442"/>
  <c r="N442" s="1"/>
  <c r="R426"/>
  <c r="N426" s="1"/>
  <c r="R417"/>
  <c r="Q417" s="1"/>
  <c r="R416"/>
  <c r="Q416" s="1"/>
  <c r="R415"/>
  <c r="Q415" s="1"/>
  <c r="R414"/>
  <c r="N414" s="1"/>
  <c r="R412"/>
  <c r="Q412" s="1"/>
  <c r="R411"/>
  <c r="Q411" s="1"/>
  <c r="R410"/>
  <c r="N410" s="1"/>
  <c r="R409"/>
  <c r="N409" s="1"/>
  <c r="R408"/>
  <c r="Q408" s="1"/>
  <c r="R407"/>
  <c r="Q407" s="1"/>
  <c r="R406"/>
  <c r="N406" s="1"/>
  <c r="R405"/>
  <c r="N405" s="1"/>
  <c r="R403"/>
  <c r="Q403" s="1"/>
  <c r="R402"/>
  <c r="N402" s="1"/>
  <c r="R401"/>
  <c r="N401" s="1"/>
  <c r="R400"/>
  <c r="Q400" s="1"/>
  <c r="R397"/>
  <c r="N397" s="1"/>
  <c r="R396"/>
  <c r="Q396" s="1"/>
  <c r="R395"/>
  <c r="Q395" s="1"/>
  <c r="R394"/>
  <c r="N394" s="1"/>
  <c r="R398"/>
  <c r="N398" s="1"/>
  <c r="R393"/>
  <c r="N393" s="1"/>
  <c r="R392"/>
  <c r="Q392" s="1"/>
  <c r="R391"/>
  <c r="Q391" s="1"/>
  <c r="R390"/>
  <c r="N390" s="1"/>
  <c r="R378"/>
  <c r="N378" s="1"/>
  <c r="R377"/>
  <c r="N377" s="1"/>
  <c r="R376"/>
  <c r="Q376" s="1"/>
  <c r="R375"/>
  <c r="Q375" s="1"/>
  <c r="R374"/>
  <c r="N374" s="1"/>
  <c r="R373"/>
  <c r="N373" s="1"/>
  <c r="R372"/>
  <c r="Q372" s="1"/>
  <c r="R371"/>
  <c r="Q371" s="1"/>
  <c r="R370"/>
  <c r="N370" s="1"/>
  <c r="R369"/>
  <c r="N369" s="1"/>
  <c r="R368"/>
  <c r="Q368" s="1"/>
  <c r="R366"/>
  <c r="N366" s="1"/>
  <c r="R365"/>
  <c r="N365" s="1"/>
  <c r="R357"/>
  <c r="N357" s="1"/>
  <c r="R356"/>
  <c r="Q356" s="1"/>
  <c r="R352"/>
  <c r="Q352" s="1"/>
  <c r="R351"/>
  <c r="N351" s="1"/>
  <c r="R355"/>
  <c r="N355" s="1"/>
  <c r="R349"/>
  <c r="N349" s="1"/>
  <c r="R347"/>
  <c r="N347" s="1"/>
  <c r="R346"/>
  <c r="N346" s="1"/>
  <c r="R345"/>
  <c r="N345" s="1"/>
  <c r="R344"/>
  <c r="Q344" s="1"/>
  <c r="R343"/>
  <c r="Q343" s="1"/>
  <c r="R334"/>
  <c r="N334" s="1"/>
  <c r="R332"/>
  <c r="Q332" s="1"/>
  <c r="R331"/>
  <c r="N331" s="1"/>
  <c r="R329"/>
  <c r="N329" s="1"/>
  <c r="R328"/>
  <c r="N328" s="1"/>
  <c r="R327"/>
  <c r="Q327" s="1"/>
  <c r="R324"/>
  <c r="N324" s="1"/>
  <c r="R317"/>
  <c r="Q317" s="1"/>
  <c r="R315"/>
  <c r="Q315" s="1"/>
  <c r="R302"/>
  <c r="N302" s="1"/>
  <c r="R301"/>
  <c r="N301" s="1"/>
  <c r="R300"/>
  <c r="Q300" s="1"/>
  <c r="R323"/>
  <c r="Q323" s="1"/>
  <c r="R322"/>
  <c r="N322" s="1"/>
  <c r="R321"/>
  <c r="N321" s="1"/>
  <c r="R318"/>
  <c r="N318" s="1"/>
  <c r="R298"/>
  <c r="N298" s="1"/>
  <c r="R297"/>
  <c r="N297" s="1"/>
  <c r="R261"/>
  <c r="N261" s="1"/>
  <c r="R262"/>
  <c r="N262" s="1"/>
  <c r="R258"/>
  <c r="N258" s="1"/>
  <c r="R255"/>
  <c r="Q255" s="1"/>
  <c r="R254"/>
  <c r="Q254" s="1"/>
  <c r="R253"/>
  <c r="N253" s="1"/>
  <c r="R252"/>
  <c r="N252" s="1"/>
  <c r="R226"/>
  <c r="Q226" s="1"/>
  <c r="R248"/>
  <c r="N248" s="1"/>
  <c r="R246"/>
  <c r="Q246" s="1"/>
  <c r="R242"/>
  <c r="Q242" s="1"/>
  <c r="R251"/>
  <c r="Q251" s="1"/>
  <c r="R241"/>
  <c r="N241" s="1"/>
  <c r="R224"/>
  <c r="Q224" s="1"/>
  <c r="R218"/>
  <c r="Q218" s="1"/>
  <c r="R225"/>
  <c r="N225" s="1"/>
  <c r="R223"/>
  <c r="Q223" s="1"/>
  <c r="R214"/>
  <c r="Q214" s="1"/>
  <c r="R222"/>
  <c r="Q222" s="1"/>
  <c r="R213"/>
  <c r="N213" s="1"/>
  <c r="R212"/>
  <c r="N212" s="1"/>
  <c r="R210"/>
  <c r="N210" s="1"/>
  <c r="R208"/>
  <c r="N208" s="1"/>
  <c r="R207"/>
  <c r="Q207" s="1"/>
  <c r="R204"/>
  <c r="Q204" s="1"/>
  <c r="R200"/>
  <c r="N200" s="1"/>
  <c r="R199"/>
  <c r="N199" s="1"/>
  <c r="R191"/>
  <c r="N191" s="1"/>
  <c r="R190"/>
  <c r="Q190" s="1"/>
  <c r="R189"/>
  <c r="Q189" s="1"/>
  <c r="R182"/>
  <c r="Q182" s="1"/>
  <c r="R177"/>
  <c r="Q177" s="1"/>
  <c r="R172"/>
  <c r="N172" s="1"/>
  <c r="R176"/>
  <c r="N176" s="1"/>
  <c r="R171"/>
  <c r="N171" s="1"/>
  <c r="R169"/>
  <c r="Q169" s="1"/>
  <c r="R170"/>
  <c r="N170" s="1"/>
  <c r="R166"/>
  <c r="Q166" s="1"/>
  <c r="R165"/>
  <c r="Q165" s="1"/>
  <c r="R163"/>
  <c r="N163" s="1"/>
  <c r="R160"/>
  <c r="N160" s="1"/>
  <c r="R156"/>
  <c r="N156" s="1"/>
  <c r="R147"/>
  <c r="Q147" s="1"/>
  <c r="R146"/>
  <c r="Q146" s="1"/>
  <c r="R142"/>
  <c r="Q142" s="1"/>
  <c r="R140"/>
  <c r="N140" s="1"/>
  <c r="R139"/>
  <c r="N139" s="1"/>
  <c r="R138"/>
  <c r="Q138" s="1"/>
  <c r="R129"/>
  <c r="Q129" s="1"/>
  <c r="R126"/>
  <c r="Q126" s="1"/>
  <c r="R124"/>
  <c r="N124" s="1"/>
  <c r="R119"/>
  <c r="N119" s="1"/>
  <c r="R118"/>
  <c r="Q118" s="1"/>
  <c r="R114"/>
  <c r="Q114" s="1"/>
  <c r="R113"/>
  <c r="Q113" s="1"/>
  <c r="R107"/>
  <c r="Q107" s="1"/>
  <c r="R106"/>
  <c r="Q106" s="1"/>
  <c r="R97"/>
  <c r="Q97" s="1"/>
  <c r="R88"/>
  <c r="Q88" s="1"/>
  <c r="R85"/>
  <c r="Q85" s="1"/>
  <c r="R77"/>
  <c r="Q77" s="1"/>
  <c r="R74"/>
  <c r="N74" s="1"/>
  <c r="R73"/>
  <c r="N73" s="1"/>
  <c r="R71"/>
  <c r="Q71" s="1"/>
  <c r="R72"/>
  <c r="N72" s="1"/>
  <c r="R55"/>
  <c r="Q55" s="1"/>
  <c r="R52"/>
  <c r="Q52" s="1"/>
  <c r="R30"/>
  <c r="N30" s="1"/>
  <c r="R27"/>
  <c r="Q27" s="1"/>
  <c r="R26"/>
  <c r="N26" s="1"/>
  <c r="R25"/>
  <c r="N25" s="1"/>
  <c r="R24"/>
  <c r="Q24" s="1"/>
  <c r="R23"/>
  <c r="Q23" s="1"/>
  <c r="R4"/>
  <c r="Q4" s="1"/>
  <c r="R18"/>
  <c r="N18" s="1"/>
  <c r="R17"/>
  <c r="Q17" s="1"/>
  <c r="R16"/>
  <c r="Q16" s="1"/>
  <c r="R15"/>
  <c r="Q15" s="1"/>
  <c r="R14"/>
  <c r="N14" s="1"/>
  <c r="R3"/>
  <c r="Q3" s="1"/>
  <c r="Q492" l="1"/>
  <c r="N492"/>
  <c r="M330"/>
  <c r="Q330"/>
  <c r="Q211"/>
  <c r="N211"/>
  <c r="N338"/>
  <c r="N105"/>
  <c r="N512"/>
  <c r="N112"/>
  <c r="N389"/>
  <c r="M143"/>
  <c r="M131"/>
  <c r="M112"/>
  <c r="N511"/>
  <c r="M441"/>
  <c r="M339"/>
  <c r="M117"/>
  <c r="M547"/>
  <c r="M545"/>
  <c r="M543"/>
  <c r="M541"/>
  <c r="M539"/>
  <c r="M537"/>
  <c r="M535"/>
  <c r="M533"/>
  <c r="M531"/>
  <c r="M529"/>
  <c r="M527"/>
  <c r="M525"/>
  <c r="M523"/>
  <c r="M519"/>
  <c r="M515"/>
  <c r="M513"/>
  <c r="M511"/>
  <c r="M499"/>
  <c r="M497"/>
  <c r="M495"/>
  <c r="M493"/>
  <c r="M483"/>
  <c r="M481"/>
  <c r="M473"/>
  <c r="M471"/>
  <c r="M469"/>
  <c r="M467"/>
  <c r="M465"/>
  <c r="M463"/>
  <c r="M461"/>
  <c r="M459"/>
  <c r="M457"/>
  <c r="M455"/>
  <c r="M447"/>
  <c r="M445"/>
  <c r="M443"/>
  <c r="M417"/>
  <c r="M415"/>
  <c r="M411"/>
  <c r="M409"/>
  <c r="M407"/>
  <c r="M405"/>
  <c r="M403"/>
  <c r="M401"/>
  <c r="M397"/>
  <c r="M395"/>
  <c r="M393"/>
  <c r="M391"/>
  <c r="M389"/>
  <c r="M377"/>
  <c r="M375"/>
  <c r="M373"/>
  <c r="M371"/>
  <c r="M369"/>
  <c r="M365"/>
  <c r="M356"/>
  <c r="M352"/>
  <c r="M343"/>
  <c r="M346"/>
  <c r="M344"/>
  <c r="M338"/>
  <c r="M334"/>
  <c r="M332"/>
  <c r="M329"/>
  <c r="M327"/>
  <c r="M323"/>
  <c r="M321"/>
  <c r="M317"/>
  <c r="M315"/>
  <c r="M301"/>
  <c r="M299"/>
  <c r="M297"/>
  <c r="M263"/>
  <c r="M261"/>
  <c r="M255"/>
  <c r="M253"/>
  <c r="M251"/>
  <c r="M241"/>
  <c r="M225"/>
  <c r="M223"/>
  <c r="M213"/>
  <c r="M210"/>
  <c r="M208"/>
  <c r="M204"/>
  <c r="M200"/>
  <c r="M190"/>
  <c r="M182"/>
  <c r="M176"/>
  <c r="M172"/>
  <c r="M170"/>
  <c r="M166"/>
  <c r="M160"/>
  <c r="M156"/>
  <c r="M146"/>
  <c r="M142"/>
  <c r="M140"/>
  <c r="M138"/>
  <c r="M126"/>
  <c r="M124"/>
  <c r="M118"/>
  <c r="M114"/>
  <c r="M106"/>
  <c r="M88"/>
  <c r="M73"/>
  <c r="M71"/>
  <c r="M55"/>
  <c r="M27"/>
  <c r="M25"/>
  <c r="M23"/>
  <c r="M17"/>
  <c r="M15"/>
  <c r="M2"/>
  <c r="N545"/>
  <c r="N543"/>
  <c r="N541"/>
  <c r="N539"/>
  <c r="N537"/>
  <c r="N535"/>
  <c r="N533"/>
  <c r="N531"/>
  <c r="N529"/>
  <c r="N527"/>
  <c r="N525"/>
  <c r="N523"/>
  <c r="N519"/>
  <c r="N515"/>
  <c r="N513"/>
  <c r="N497"/>
  <c r="C98" i="2" s="1"/>
  <c r="N495" i="1"/>
  <c r="C99" i="2" s="1"/>
  <c r="N493" i="1"/>
  <c r="N483"/>
  <c r="C69" i="2" s="1"/>
  <c r="N481" i="1"/>
  <c r="N473"/>
  <c r="C66" i="2" s="1"/>
  <c r="N471" i="1"/>
  <c r="N469"/>
  <c r="N467"/>
  <c r="N465"/>
  <c r="N463"/>
  <c r="N461"/>
  <c r="N459"/>
  <c r="N457"/>
  <c r="N455"/>
  <c r="N447"/>
  <c r="N443"/>
  <c r="N417"/>
  <c r="C74" i="2" s="1"/>
  <c r="N415" i="1"/>
  <c r="N411"/>
  <c r="N407"/>
  <c r="N403"/>
  <c r="C86" i="2" s="1"/>
  <c r="N395" i="1"/>
  <c r="N391"/>
  <c r="N375"/>
  <c r="N371"/>
  <c r="N356"/>
  <c r="N352"/>
  <c r="N343"/>
  <c r="N344"/>
  <c r="N332"/>
  <c r="N327"/>
  <c r="N323"/>
  <c r="C87" i="2" s="1"/>
  <c r="N317" i="1"/>
  <c r="C88" i="2" s="1"/>
  <c r="N315" i="1"/>
  <c r="N299"/>
  <c r="N255"/>
  <c r="N251"/>
  <c r="N223"/>
  <c r="N204"/>
  <c r="N190"/>
  <c r="N182"/>
  <c r="N166"/>
  <c r="N146"/>
  <c r="N142"/>
  <c r="N138"/>
  <c r="N126"/>
  <c r="N118"/>
  <c r="C80" i="2" s="1"/>
  <c r="N114" i="1"/>
  <c r="N106"/>
  <c r="N88"/>
  <c r="N71"/>
  <c r="N55"/>
  <c r="N27"/>
  <c r="C12" i="2" s="1"/>
  <c r="N23" i="1"/>
  <c r="N17"/>
  <c r="N15"/>
  <c r="N2"/>
  <c r="M548"/>
  <c r="M544"/>
  <c r="M542"/>
  <c r="M540"/>
  <c r="M538"/>
  <c r="M536"/>
  <c r="M534"/>
  <c r="M532"/>
  <c r="M530"/>
  <c r="M528"/>
  <c r="M526"/>
  <c r="M524"/>
  <c r="M522"/>
  <c r="M516"/>
  <c r="M512"/>
  <c r="M508"/>
  <c r="M506"/>
  <c r="M504"/>
  <c r="M502"/>
  <c r="M482"/>
  <c r="M480"/>
  <c r="M472"/>
  <c r="M470"/>
  <c r="M466"/>
  <c r="M464"/>
  <c r="M462"/>
  <c r="M458"/>
  <c r="M456"/>
  <c r="M446"/>
  <c r="M444"/>
  <c r="M442"/>
  <c r="M426"/>
  <c r="M416"/>
  <c r="M414"/>
  <c r="M412"/>
  <c r="M410"/>
  <c r="M408"/>
  <c r="M406"/>
  <c r="M402"/>
  <c r="M400"/>
  <c r="M398"/>
  <c r="M396"/>
  <c r="M394"/>
  <c r="M392"/>
  <c r="M390"/>
  <c r="M378"/>
  <c r="M376"/>
  <c r="M374"/>
  <c r="M372"/>
  <c r="M370"/>
  <c r="M368"/>
  <c r="M366"/>
  <c r="M357"/>
  <c r="M355"/>
  <c r="M351"/>
  <c r="M349"/>
  <c r="M347"/>
  <c r="M345"/>
  <c r="M331"/>
  <c r="M328"/>
  <c r="M324"/>
  <c r="M322"/>
  <c r="M318"/>
  <c r="M302"/>
  <c r="M300"/>
  <c r="M298"/>
  <c r="M264"/>
  <c r="M262"/>
  <c r="M258"/>
  <c r="M254"/>
  <c r="M252"/>
  <c r="M248"/>
  <c r="M246"/>
  <c r="M242"/>
  <c r="M226"/>
  <c r="M224"/>
  <c r="M222"/>
  <c r="M218"/>
  <c r="M214"/>
  <c r="M212"/>
  <c r="M206"/>
  <c r="M207"/>
  <c r="M199"/>
  <c r="M191"/>
  <c r="M189"/>
  <c r="M177"/>
  <c r="M171"/>
  <c r="M169"/>
  <c r="M165"/>
  <c r="M163"/>
  <c r="M147"/>
  <c r="M139"/>
  <c r="M129"/>
  <c r="M119"/>
  <c r="M113"/>
  <c r="M107"/>
  <c r="M105"/>
  <c r="M97"/>
  <c r="M85"/>
  <c r="M77"/>
  <c r="M74"/>
  <c r="M72"/>
  <c r="M52"/>
  <c r="M30"/>
  <c r="M26"/>
  <c r="M24"/>
  <c r="M18"/>
  <c r="M16"/>
  <c r="M14"/>
  <c r="M4"/>
  <c r="N548"/>
  <c r="N544"/>
  <c r="N542"/>
  <c r="N540"/>
  <c r="N538"/>
  <c r="N536"/>
  <c r="N534"/>
  <c r="N532"/>
  <c r="N530"/>
  <c r="N528"/>
  <c r="N526"/>
  <c r="N524"/>
  <c r="N522"/>
  <c r="N506"/>
  <c r="C15" i="2" s="1"/>
  <c r="N502" i="1"/>
  <c r="N482"/>
  <c r="N480"/>
  <c r="N472"/>
  <c r="C63" i="2" s="1"/>
  <c r="N470" i="1"/>
  <c r="N466"/>
  <c r="N464"/>
  <c r="N462"/>
  <c r="N458"/>
  <c r="N456"/>
  <c r="N444"/>
  <c r="N416"/>
  <c r="N412"/>
  <c r="N408"/>
  <c r="C73" i="2" s="1"/>
  <c r="N400" i="1"/>
  <c r="N396"/>
  <c r="N392"/>
  <c r="N376"/>
  <c r="N372"/>
  <c r="N368"/>
  <c r="N300"/>
  <c r="N254"/>
  <c r="N246"/>
  <c r="N242"/>
  <c r="N226"/>
  <c r="N224"/>
  <c r="N222"/>
  <c r="N218"/>
  <c r="C47" i="2" s="1"/>
  <c r="N214" i="1"/>
  <c r="C81" i="2" s="1"/>
  <c r="N207" i="1"/>
  <c r="N189"/>
  <c r="N177"/>
  <c r="N169"/>
  <c r="N165"/>
  <c r="N147"/>
  <c r="N129"/>
  <c r="N113"/>
  <c r="N107"/>
  <c r="N97"/>
  <c r="N85"/>
  <c r="N77"/>
  <c r="N52"/>
  <c r="N24"/>
  <c r="N16"/>
  <c r="N4"/>
  <c r="Q511"/>
  <c r="Q512"/>
  <c r="Q105"/>
  <c r="C42" i="2"/>
  <c r="Q547" i="1"/>
  <c r="Q516"/>
  <c r="Q445"/>
  <c r="Q426"/>
  <c r="Q414"/>
  <c r="Q409"/>
  <c r="Q405"/>
  <c r="Q401"/>
  <c r="Q397"/>
  <c r="Q393"/>
  <c r="Q389"/>
  <c r="Q377"/>
  <c r="Q373"/>
  <c r="Q369"/>
  <c r="Q357"/>
  <c r="Q349"/>
  <c r="Q345"/>
  <c r="Q338"/>
  <c r="Q328"/>
  <c r="Q324"/>
  <c r="Q318"/>
  <c r="Q301"/>
  <c r="Q297"/>
  <c r="Q261"/>
  <c r="Q252"/>
  <c r="Q248"/>
  <c r="Q225"/>
  <c r="Q210"/>
  <c r="Q199"/>
  <c r="Q191"/>
  <c r="Q170"/>
  <c r="Q163"/>
  <c r="Q139"/>
  <c r="Q119"/>
  <c r="Q72"/>
  <c r="Q25"/>
  <c r="Q18"/>
  <c r="Q14"/>
  <c r="Q508"/>
  <c r="Q504"/>
  <c r="Q499"/>
  <c r="Q446"/>
  <c r="Q442"/>
  <c r="Q410"/>
  <c r="Q406"/>
  <c r="Q402"/>
  <c r="Q398"/>
  <c r="Q394"/>
  <c r="Q390"/>
  <c r="Q378"/>
  <c r="Q374"/>
  <c r="Q370"/>
  <c r="Q365"/>
  <c r="Q346"/>
  <c r="Q334"/>
  <c r="Q329"/>
  <c r="Q321"/>
  <c r="Q302"/>
  <c r="Q298"/>
  <c r="Q262"/>
  <c r="Q258"/>
  <c r="Q253"/>
  <c r="Q241"/>
  <c r="Q212"/>
  <c r="Q206"/>
  <c r="Q200"/>
  <c r="Q176"/>
  <c r="Q171"/>
  <c r="Q140"/>
  <c r="Q124"/>
  <c r="Q73"/>
  <c r="Q30"/>
  <c r="Q26"/>
  <c r="Q366"/>
  <c r="Q355"/>
  <c r="Q351"/>
  <c r="Q347"/>
  <c r="Q331"/>
  <c r="Q322"/>
  <c r="Q263"/>
  <c r="Q213"/>
  <c r="Q208"/>
  <c r="Q172"/>
  <c r="Q160"/>
  <c r="Q156"/>
  <c r="Q74"/>
  <c r="Q264"/>
  <c r="C53" i="2"/>
  <c r="C32"/>
  <c r="C97"/>
  <c r="C93"/>
  <c r="C37"/>
  <c r="C51"/>
  <c r="C90"/>
  <c r="C48"/>
  <c r="C92"/>
  <c r="C94"/>
  <c r="C41"/>
  <c r="C39"/>
  <c r="C33"/>
  <c r="C79"/>
  <c r="C89"/>
  <c r="C52"/>
  <c r="C72"/>
  <c r="C28"/>
  <c r="C91"/>
  <c r="N3" i="1"/>
  <c r="C35" i="2"/>
  <c r="C25"/>
  <c r="C7"/>
  <c r="C24"/>
  <c r="C27"/>
  <c r="C26"/>
  <c r="M3" i="1"/>
  <c r="C13" i="2"/>
  <c r="C57" l="1"/>
  <c r="C70"/>
  <c r="C83"/>
  <c r="C49"/>
  <c r="C23"/>
  <c r="C50"/>
  <c r="C8"/>
  <c r="C58"/>
  <c r="C17"/>
  <c r="C60"/>
  <c r="C40"/>
  <c r="C45"/>
  <c r="C29"/>
  <c r="C30"/>
  <c r="C84"/>
  <c r="C68"/>
  <c r="C76"/>
  <c r="C14"/>
  <c r="C21"/>
  <c r="C38"/>
  <c r="C59"/>
  <c r="C85"/>
  <c r="C16"/>
  <c r="C3"/>
  <c r="C46"/>
  <c r="C11"/>
  <c r="C62"/>
  <c r="C56"/>
  <c r="C78"/>
  <c r="C67"/>
  <c r="C71"/>
  <c r="C31"/>
  <c r="C55"/>
  <c r="C6"/>
  <c r="C20"/>
  <c r="C64"/>
  <c r="C65"/>
  <c r="C43"/>
  <c r="C44"/>
  <c r="C82"/>
  <c r="C5"/>
  <c r="C61"/>
  <c r="C36"/>
  <c r="C4"/>
  <c r="C2"/>
  <c r="C54"/>
  <c r="C22"/>
  <c r="C18"/>
  <c r="C19"/>
  <c r="C34"/>
  <c r="C75"/>
  <c r="C9"/>
  <c r="C10"/>
  <c r="C77"/>
</calcChain>
</file>

<file path=xl/comments1.xml><?xml version="1.0" encoding="utf-8"?>
<comments xmlns="http://schemas.openxmlformats.org/spreadsheetml/2006/main">
  <authors>
    <author>Pieter Boelen</author>
  </authors>
  <commentList>
    <comment ref="B115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Obi-Wan</t>
        </r>
      </text>
    </comment>
    <comment ref="B116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Anakin</t>
        </r>
      </text>
    </comment>
    <comment ref="B128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Yoda</t>
        </r>
      </text>
    </comment>
    <comment ref="B148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Spaarti cylinders to Wayland</t>
        </r>
      </text>
    </comment>
    <comment ref="B149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Spaarti cylinders to Wayland</t>
        </r>
      </text>
    </comment>
    <comment ref="B150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Spaarti cylinders to Wayland</t>
        </r>
      </text>
    </comment>
    <comment ref="E159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15 feb 2014</t>
        </r>
      </text>
    </comment>
    <comment ref="B175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Thrawn joins The Empire</t>
        </r>
      </text>
    </comment>
    <comment ref="B263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The Tale of the "Tonnika Sisters"</t>
        </r>
      </text>
    </comment>
    <comment ref="B264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Garm Bel Iblis</t>
        </r>
      </text>
    </comment>
    <comment ref="B319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Thrawn</t>
        </r>
      </text>
    </comment>
    <comment ref="B320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Thrawn &amp; Noghri</t>
        </r>
      </text>
    </comment>
    <comment ref="O327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AND 40</t>
        </r>
      </text>
    </comment>
    <comment ref="P327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AND "1: Must Read"</t>
        </r>
      </text>
    </comment>
    <comment ref="B335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Mara</t>
        </r>
      </text>
    </comment>
    <comment ref="B348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Mara, Ghent and Karrde</t>
        </r>
      </text>
    </comment>
    <comment ref="B367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Lando</t>
        </r>
      </text>
    </comment>
    <comment ref="B386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Mara joins Karrde</t>
        </r>
      </text>
    </comment>
    <comment ref="B387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Thrawn</t>
        </r>
      </text>
    </comment>
    <comment ref="B388" authorId="0">
      <text>
        <r>
          <rPr>
            <b/>
            <sz val="9"/>
            <color indexed="81"/>
            <rFont val="Tahoma"/>
            <charset val="1"/>
          </rPr>
          <t>Pieter Boelen:</t>
        </r>
        <r>
          <rPr>
            <sz val="9"/>
            <color indexed="81"/>
            <rFont val="Tahoma"/>
            <charset val="1"/>
          </rPr>
          <t xml:space="preserve">
Thrawn joins Pellaeon</t>
        </r>
      </text>
    </comment>
    <comment ref="B413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"Jade's Fire"</t>
        </r>
      </text>
    </comment>
    <comment ref="B418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Luke and Mara</t>
        </r>
      </text>
    </comment>
    <comment ref="C474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Constable Zuvio</t>
        </r>
      </text>
    </comment>
    <comment ref="C478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Unkar Plutt</t>
        </r>
      </text>
    </comment>
    <comment ref="C479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of Count Dooku</t>
        </r>
      </text>
    </comment>
    <comment ref="B546" authorId="0">
      <text>
        <r>
          <rPr>
            <b/>
            <sz val="9"/>
            <color indexed="81"/>
            <rFont val="Tahoma"/>
            <family val="2"/>
          </rPr>
          <t>Pieter Boelen:</t>
        </r>
        <r>
          <rPr>
            <sz val="9"/>
            <color indexed="81"/>
            <rFont val="Tahoma"/>
            <family val="2"/>
          </rPr>
          <t xml:space="preserve">
Luuke</t>
        </r>
      </text>
    </comment>
  </commentList>
</comments>
</file>

<file path=xl/sharedStrings.xml><?xml version="1.0" encoding="utf-8"?>
<sst xmlns="http://schemas.openxmlformats.org/spreadsheetml/2006/main" count="3237" uniqueCount="915">
  <si>
    <t>The Phantom Menace</t>
  </si>
  <si>
    <t>Attack of the Clones</t>
  </si>
  <si>
    <t>Revenge of the Sith</t>
  </si>
  <si>
    <t>Solo</t>
  </si>
  <si>
    <t>Rogue One</t>
  </si>
  <si>
    <t>A New Hope</t>
  </si>
  <si>
    <t>Return of the Jedi</t>
  </si>
  <si>
    <t>The Mandalorian</t>
  </si>
  <si>
    <t>The Force Awakens</t>
  </si>
  <si>
    <t>The Last Jedi</t>
  </si>
  <si>
    <t>The Rise of Skywalker</t>
  </si>
  <si>
    <t>Title</t>
  </si>
  <si>
    <t>Author</t>
  </si>
  <si>
    <t>Published</t>
  </si>
  <si>
    <t>Setting</t>
  </si>
  <si>
    <t>Owned</t>
  </si>
  <si>
    <t>Read</t>
  </si>
  <si>
    <t>Dave Filoni</t>
  </si>
  <si>
    <t>Jon Favreau</t>
  </si>
  <si>
    <t>Resistance</t>
  </si>
  <si>
    <t>R.A. Salvatore</t>
  </si>
  <si>
    <t>The Clone Wars (Movie)</t>
  </si>
  <si>
    <t>Karen Traviss</t>
  </si>
  <si>
    <t>Mur Lafferty</t>
  </si>
  <si>
    <t>Alexander Freed</t>
  </si>
  <si>
    <t>Donald F. Glut</t>
  </si>
  <si>
    <t>James Kahn</t>
  </si>
  <si>
    <t>Alan Dean Foster</t>
  </si>
  <si>
    <t>Jason Fry</t>
  </si>
  <si>
    <t>Rae Carson</t>
  </si>
  <si>
    <t>The Clone Wars (Season 1)</t>
  </si>
  <si>
    <t>The Clone Wars (Season 5)</t>
  </si>
  <si>
    <t>Resistance (Season 2)</t>
  </si>
  <si>
    <t>Resistance (Season 1)</t>
  </si>
  <si>
    <t>The Mandalorian (Season 1)</t>
  </si>
  <si>
    <t>The Mandalorian (Season 2)</t>
  </si>
  <si>
    <t>Rebels (Season 1)</t>
  </si>
  <si>
    <t>Rebels (Season 2)</t>
  </si>
  <si>
    <t>Rebels (Season 3)</t>
  </si>
  <si>
    <t>Type</t>
  </si>
  <si>
    <t>Status</t>
  </si>
  <si>
    <t>Canon</t>
  </si>
  <si>
    <t>Episode</t>
  </si>
  <si>
    <t>TV</t>
  </si>
  <si>
    <t>Standalone</t>
  </si>
  <si>
    <t>Pilot</t>
  </si>
  <si>
    <t>Series</t>
  </si>
  <si>
    <t>High Republic</t>
  </si>
  <si>
    <t>Novel</t>
  </si>
  <si>
    <t>Light of the Jedi</t>
  </si>
  <si>
    <t>Charles Soule</t>
  </si>
  <si>
    <t>Into the Dark</t>
  </si>
  <si>
    <t>Claudia Gray</t>
  </si>
  <si>
    <t>The Rising Storm</t>
  </si>
  <si>
    <t>Cavan Scott</t>
  </si>
  <si>
    <t>Out of the Shadows</t>
  </si>
  <si>
    <t>Justina Ireland</t>
  </si>
  <si>
    <t>Master &amp; Apprentice</t>
  </si>
  <si>
    <t>Doctor Aphra</t>
  </si>
  <si>
    <t>Sarah Kuhn</t>
  </si>
  <si>
    <t>Audio</t>
  </si>
  <si>
    <t>Queen's Peril</t>
  </si>
  <si>
    <t>E.K. Johnston</t>
  </si>
  <si>
    <t>Queen's Shadow</t>
  </si>
  <si>
    <t>Ahsoka</t>
  </si>
  <si>
    <t>Most Wanted</t>
  </si>
  <si>
    <t>Leia, Princess of Alderaan</t>
  </si>
  <si>
    <t>Guardians of the Whills</t>
  </si>
  <si>
    <t>Greg Rucka</t>
  </si>
  <si>
    <t>Rebel Rising</t>
  </si>
  <si>
    <t>Beth Revis</t>
  </si>
  <si>
    <t>Smuggler's Run</t>
  </si>
  <si>
    <t>The Weapon of a Jedi</t>
  </si>
  <si>
    <t>Moving Target</t>
  </si>
  <si>
    <t>Lost Stars</t>
  </si>
  <si>
    <t>Poe Dameron, Free Fall</t>
  </si>
  <si>
    <t>Alex Segura</t>
  </si>
  <si>
    <t>Force Collector</t>
  </si>
  <si>
    <t>Kevin Shinick</t>
  </si>
  <si>
    <t>Landry Q. Walker</t>
  </si>
  <si>
    <t>Aliens (Volume 1)</t>
  </si>
  <si>
    <t>Before the Awakening</t>
  </si>
  <si>
    <t>The Legends of Luke Skywalker</t>
  </si>
  <si>
    <t>Ken Liu</t>
  </si>
  <si>
    <t>Cobalt Squadron</t>
  </si>
  <si>
    <t>Elizabeth Wein</t>
  </si>
  <si>
    <t>Spark of the Resistance</t>
  </si>
  <si>
    <t>Galaxy's Edge</t>
  </si>
  <si>
    <t>A Crash of Fate</t>
  </si>
  <si>
    <t>Expanded Edition</t>
  </si>
  <si>
    <t>Black Spire</t>
  </si>
  <si>
    <t>Delilah S. Dawson</t>
  </si>
  <si>
    <t>Canto Bight</t>
  </si>
  <si>
    <t>Various</t>
  </si>
  <si>
    <t>Resistance Reborn</t>
  </si>
  <si>
    <t>Rebecca Roanhorse</t>
  </si>
  <si>
    <t>Journey to TRoS</t>
  </si>
  <si>
    <t>Journey to TLJ</t>
  </si>
  <si>
    <t>Journey to TFA</t>
  </si>
  <si>
    <t>Phasma</t>
  </si>
  <si>
    <t>Bloodline</t>
  </si>
  <si>
    <t>Last Shot</t>
  </si>
  <si>
    <t>Daniel José Older</t>
  </si>
  <si>
    <t>Alphabet Squadron</t>
  </si>
  <si>
    <t>Shadow Fall</t>
  </si>
  <si>
    <t>Victory's Price</t>
  </si>
  <si>
    <t>Chuck Wendig</t>
  </si>
  <si>
    <t>Aftermath</t>
  </si>
  <si>
    <t>Life Debt</t>
  </si>
  <si>
    <t>Empire's End</t>
  </si>
  <si>
    <t>Battlefront</t>
  </si>
  <si>
    <t>Twilight Company</t>
  </si>
  <si>
    <t>Journey to Solo</t>
  </si>
  <si>
    <t>Heir to the Jedi</t>
  </si>
  <si>
    <t>Kevin Hearne</t>
  </si>
  <si>
    <t>Empire and Rebellion</t>
  </si>
  <si>
    <t>Inferno Squad</t>
  </si>
  <si>
    <t>Christie Golden</t>
  </si>
  <si>
    <t>Treason</t>
  </si>
  <si>
    <t>Timothy Zahn</t>
  </si>
  <si>
    <t>Thrawn</t>
  </si>
  <si>
    <t>Alliances</t>
  </si>
  <si>
    <t>A New Dawn</t>
  </si>
  <si>
    <t>John Jackson Miller</t>
  </si>
  <si>
    <t>Tarkin</t>
  </si>
  <si>
    <t>James Luceno</t>
  </si>
  <si>
    <t>Lords of the Sith</t>
  </si>
  <si>
    <t>Paul S. Kemp</t>
  </si>
  <si>
    <t>Catalyst</t>
  </si>
  <si>
    <t>Dark Disciple</t>
  </si>
  <si>
    <t>Chaos Rising</t>
  </si>
  <si>
    <t>Greater Good</t>
  </si>
  <si>
    <t>Empire Strikes Back</t>
  </si>
  <si>
    <t>An Original Novel</t>
  </si>
  <si>
    <t>Adam Christopher</t>
  </si>
  <si>
    <t>Clone Wars</t>
  </si>
  <si>
    <t>Skywalker Saga</t>
  </si>
  <si>
    <t>Tales From</t>
  </si>
  <si>
    <t>Journey to RO</t>
  </si>
  <si>
    <t>Old Republic</t>
  </si>
  <si>
    <t>Darth Bane</t>
  </si>
  <si>
    <t>Path of Destruction</t>
  </si>
  <si>
    <t>Drew Karpyshyn</t>
  </si>
  <si>
    <t>Legends</t>
  </si>
  <si>
    <t>Rule of Two</t>
  </si>
  <si>
    <t>Dynasty of Evil</t>
  </si>
  <si>
    <t>Cloak of Deception</t>
  </si>
  <si>
    <t>Darth Plagueis</t>
  </si>
  <si>
    <t>Outbound Flight</t>
  </si>
  <si>
    <t>Short</t>
  </si>
  <si>
    <t>Rogue Planet</t>
  </si>
  <si>
    <t>Greg Bear</t>
  </si>
  <si>
    <t>The Approaching Storm</t>
  </si>
  <si>
    <t>Shatterpoint</t>
  </si>
  <si>
    <t>The Cestus Deception</t>
  </si>
  <si>
    <t>Steven Barnes</t>
  </si>
  <si>
    <t>Jedi Trial</t>
  </si>
  <si>
    <t>David Sherman</t>
  </si>
  <si>
    <t>Labyrinth of Evil</t>
  </si>
  <si>
    <t>Kenobi</t>
  </si>
  <si>
    <t>Order 66</t>
  </si>
  <si>
    <t>501st</t>
  </si>
  <si>
    <t>Han Solo</t>
  </si>
  <si>
    <t>The Paradise Snare</t>
  </si>
  <si>
    <t>A.C. Crispin</t>
  </si>
  <si>
    <t>The Hutt Gambit</t>
  </si>
  <si>
    <t>Rebel Dawn</t>
  </si>
  <si>
    <t>Force Unleashed</t>
  </si>
  <si>
    <t>The Force Unleashed</t>
  </si>
  <si>
    <t>Sean Williams</t>
  </si>
  <si>
    <t>The Force Unleashed II</t>
  </si>
  <si>
    <t>Shadow Games</t>
  </si>
  <si>
    <t>Michael Reaves</t>
  </si>
  <si>
    <t>Dark Forces</t>
  </si>
  <si>
    <t>Soldier for the Empire</t>
  </si>
  <si>
    <t>William C. Dietz</t>
  </si>
  <si>
    <t>Death Star</t>
  </si>
  <si>
    <t>Scoundrels</t>
  </si>
  <si>
    <t>Allegiance</t>
  </si>
  <si>
    <t>Choices of One</t>
  </si>
  <si>
    <t>Splinter of the Mind's Eye</t>
  </si>
  <si>
    <t>Razor's Edge</t>
  </si>
  <si>
    <t>Martha Wells</t>
  </si>
  <si>
    <t>Honor Among Thieves</t>
  </si>
  <si>
    <t>James S.A. Corey</t>
  </si>
  <si>
    <t>Shadows of the Empire</t>
  </si>
  <si>
    <t>Steve Perry</t>
  </si>
  <si>
    <t>The Truce at Bakura</t>
  </si>
  <si>
    <t>Kathy Tyers</t>
  </si>
  <si>
    <t>Rebel Agent</t>
  </si>
  <si>
    <t>Jedi Knight</t>
  </si>
  <si>
    <t>X-Wing</t>
  </si>
  <si>
    <t>Rogue Squadron</t>
  </si>
  <si>
    <t>Wedge's Gamble</t>
  </si>
  <si>
    <t>The Krytos Trap</t>
  </si>
  <si>
    <t>The Bacta War</t>
  </si>
  <si>
    <t>The Courtship of Princess Leia</t>
  </si>
  <si>
    <t>Dave Wolverton</t>
  </si>
  <si>
    <t>Tatooine Ghost</t>
  </si>
  <si>
    <t>Troy Denning</t>
  </si>
  <si>
    <t>Heir to the Empire</t>
  </si>
  <si>
    <t>Dark Force Rising</t>
  </si>
  <si>
    <t>The Last Command</t>
  </si>
  <si>
    <t>Isard's Revenge</t>
  </si>
  <si>
    <t>Jedi Academy</t>
  </si>
  <si>
    <t>Jedi Search</t>
  </si>
  <si>
    <t>Kevin J. Anderson</t>
  </si>
  <si>
    <t>Dark Apprentice</t>
  </si>
  <si>
    <t>Champions of the Force</t>
  </si>
  <si>
    <t>I, Jedi</t>
  </si>
  <si>
    <t>Children of the Jedi</t>
  </si>
  <si>
    <t>Barbara Hamley</t>
  </si>
  <si>
    <t>Darksaber</t>
  </si>
  <si>
    <t>Planet of Twilight</t>
  </si>
  <si>
    <t>Callista</t>
  </si>
  <si>
    <t>The Crystal Star</t>
  </si>
  <si>
    <t>Vonda N. McIntyre</t>
  </si>
  <si>
    <t>Black Fleet Crisis</t>
  </si>
  <si>
    <t>Michael P. Kube-McDowell</t>
  </si>
  <si>
    <t>Tyrant's Test</t>
  </si>
  <si>
    <t>Shield of Lies</t>
  </si>
  <si>
    <t>Before the Storm</t>
  </si>
  <si>
    <t>The New Rebellion</t>
  </si>
  <si>
    <t>Kristine Kathryn Rusch</t>
  </si>
  <si>
    <t>Roger MacBride Allen</t>
  </si>
  <si>
    <t>Showdown at Centerpoint</t>
  </si>
  <si>
    <t>Assault at Selonia</t>
  </si>
  <si>
    <t>Ambush at Corellia</t>
  </si>
  <si>
    <t>Specter of the Past</t>
  </si>
  <si>
    <t>Vision of the Future</t>
  </si>
  <si>
    <t>Scourge</t>
  </si>
  <si>
    <t>Jeff Grubb</t>
  </si>
  <si>
    <t>Survivor's Quest</t>
  </si>
  <si>
    <t>Legacy of the Force</t>
  </si>
  <si>
    <t>Dark Nest</t>
  </si>
  <si>
    <t>Riptide</t>
  </si>
  <si>
    <t>Crosscurrent</t>
  </si>
  <si>
    <t>Milennium Falcon</t>
  </si>
  <si>
    <t>Fate of the Jedi</t>
  </si>
  <si>
    <t>Mercy Kill</t>
  </si>
  <si>
    <t>Crucible</t>
  </si>
  <si>
    <t>Bounty Hunter Wars</t>
  </si>
  <si>
    <t>K.W. Jeter</t>
  </si>
  <si>
    <t>Dawn of the Jedi</t>
  </si>
  <si>
    <t>Into the Void</t>
  </si>
  <si>
    <t>Tim Lebbon</t>
  </si>
  <si>
    <t>Revan</t>
  </si>
  <si>
    <t>Knight Errant</t>
  </si>
  <si>
    <t>Lost Tribes of the Sith</t>
  </si>
  <si>
    <t>Deceived</t>
  </si>
  <si>
    <t>Red Harvest</t>
  </si>
  <si>
    <t>Joe Schreiber</t>
  </si>
  <si>
    <t>Fatal Alliance</t>
  </si>
  <si>
    <t>Annihilation</t>
  </si>
  <si>
    <t>Anthology</t>
  </si>
  <si>
    <t>YT ID</t>
  </si>
  <si>
    <t>1: Must Read</t>
  </si>
  <si>
    <t>YT Rating</t>
  </si>
  <si>
    <t>YT Level</t>
  </si>
  <si>
    <t>Plot</t>
  </si>
  <si>
    <t>Characters</t>
  </si>
  <si>
    <t>Originality</t>
  </si>
  <si>
    <t>Writing</t>
  </si>
  <si>
    <t>Entertainment</t>
  </si>
  <si>
    <t>2: Should Read</t>
  </si>
  <si>
    <t>Return to a Shattered Planet</t>
  </si>
  <si>
    <t>Aaron Allston</t>
  </si>
  <si>
    <t>Wraith Squadron</t>
  </si>
  <si>
    <t>Iron Fist</t>
  </si>
  <si>
    <t>Solo Command</t>
  </si>
  <si>
    <t>Starfighters of Adumar</t>
  </si>
  <si>
    <t>3: Could Read</t>
  </si>
  <si>
    <t>Hard Contact</t>
  </si>
  <si>
    <t>Triple Zero</t>
  </si>
  <si>
    <t>True Colors</t>
  </si>
  <si>
    <t>Coruscant Nights</t>
  </si>
  <si>
    <t>Jedi Twilight</t>
  </si>
  <si>
    <t>Street of Shadows</t>
  </si>
  <si>
    <t>Patterns of the Force</t>
  </si>
  <si>
    <t>The Mandalorian Armor</t>
  </si>
  <si>
    <t>Slave Ship</t>
  </si>
  <si>
    <t>Hard Merchandise</t>
  </si>
  <si>
    <t>Stealth</t>
  </si>
  <si>
    <t>Karen Miller</t>
  </si>
  <si>
    <t>Siege</t>
  </si>
  <si>
    <t>Wild Space</t>
  </si>
  <si>
    <t>Betrayal</t>
  </si>
  <si>
    <t>Bloodlines</t>
  </si>
  <si>
    <t>Tempest</t>
  </si>
  <si>
    <t>Exile</t>
  </si>
  <si>
    <t>Sacrifice</t>
  </si>
  <si>
    <t>Inferno</t>
  </si>
  <si>
    <t>Fury</t>
  </si>
  <si>
    <t>Revelation</t>
  </si>
  <si>
    <t>Invincible</t>
  </si>
  <si>
    <t>Outcast</t>
  </si>
  <si>
    <t>Omen</t>
  </si>
  <si>
    <t>Abyss</t>
  </si>
  <si>
    <t>Backlash</t>
  </si>
  <si>
    <t>Allies</t>
  </si>
  <si>
    <t>Vortex</t>
  </si>
  <si>
    <t>Conviction</t>
  </si>
  <si>
    <t>Ascension</t>
  </si>
  <si>
    <t>Apocalypse</t>
  </si>
  <si>
    <t>Stories of Light and Dark</t>
  </si>
  <si>
    <t>4: Can Skip</t>
  </si>
  <si>
    <t>Galaxies</t>
  </si>
  <si>
    <t>The Ruins of Dantooine</t>
  </si>
  <si>
    <t>Veronica Whitney-Robinson</t>
  </si>
  <si>
    <t>A Forest Apart</t>
  </si>
  <si>
    <t>The Joiner King</t>
  </si>
  <si>
    <t>The Unseen Queen</t>
  </si>
  <si>
    <t>The Swarm War</t>
  </si>
  <si>
    <t>Vector Prime</t>
  </si>
  <si>
    <t>Balance Point</t>
  </si>
  <si>
    <t>Emissary of the Void</t>
  </si>
  <si>
    <t xml:space="preserve">Star by Star </t>
  </si>
  <si>
    <t xml:space="preserve">Dark Journey </t>
  </si>
  <si>
    <t>Elaine Cunningham</t>
  </si>
  <si>
    <t xml:space="preserve">Traitor </t>
  </si>
  <si>
    <t xml:space="preserve">Destiny's Way </t>
  </si>
  <si>
    <t>Walter Jon Williams</t>
  </si>
  <si>
    <t xml:space="preserve">Or Die Trying </t>
  </si>
  <si>
    <t xml:space="preserve">The Final Prophecy </t>
  </si>
  <si>
    <t>Greg Keyes</t>
  </si>
  <si>
    <t xml:space="preserve">The Unifying Force </t>
  </si>
  <si>
    <t>Michael Stackpole</t>
  </si>
  <si>
    <t>e-Book</t>
  </si>
  <si>
    <t xml:space="preserve">Remnant </t>
  </si>
  <si>
    <t xml:space="preserve">Refugee </t>
  </si>
  <si>
    <t xml:space="preserve">Reunion </t>
  </si>
  <si>
    <t xml:space="preserve">Rebel Dream </t>
  </si>
  <si>
    <t xml:space="preserve">Rebel Stand </t>
  </si>
  <si>
    <t>Rebirth</t>
  </si>
  <si>
    <t>Conquest</t>
  </si>
  <si>
    <t>Jedi Eclipse</t>
  </si>
  <si>
    <t>Hero’s Trial</t>
  </si>
  <si>
    <t>Onslaught</t>
  </si>
  <si>
    <t>Ruin</t>
  </si>
  <si>
    <t>The Mos Eisley Cantina</t>
  </si>
  <si>
    <t>The Bounty Hunters</t>
  </si>
  <si>
    <t>Jabba's Palace</t>
  </si>
  <si>
    <t>The Empire</t>
  </si>
  <si>
    <t>The New Republic</t>
  </si>
  <si>
    <t>A Test of Courage</t>
  </si>
  <si>
    <t>The Hive</t>
  </si>
  <si>
    <t>L. Neil Smith</t>
  </si>
  <si>
    <t>Sean Stewart</t>
  </si>
  <si>
    <t>Battle Surgeons</t>
  </si>
  <si>
    <t>Jedi Healer</t>
  </si>
  <si>
    <t>Brian Daley</t>
  </si>
  <si>
    <t>Death Troopers</t>
  </si>
  <si>
    <t>Knights of the Old Republic</t>
  </si>
  <si>
    <t>Game</t>
  </si>
  <si>
    <t>The Sith Lords</t>
  </si>
  <si>
    <t>LucasArts</t>
  </si>
  <si>
    <t>Mysteries of the Sith</t>
  </si>
  <si>
    <t>Jedi Outcast</t>
  </si>
  <si>
    <t>Electronic Arts</t>
  </si>
  <si>
    <t>Vader Immortal</t>
  </si>
  <si>
    <t>Virtual Reality</t>
  </si>
  <si>
    <t>Jedi</t>
  </si>
  <si>
    <t>Fallen Order</t>
  </si>
  <si>
    <t>Squadrons</t>
  </si>
  <si>
    <t>Tales from the Galaxy's Edge</t>
  </si>
  <si>
    <t>The Old Republic</t>
  </si>
  <si>
    <t>Battlefront II</t>
  </si>
  <si>
    <t>Resurrection</t>
  </si>
  <si>
    <t>A Certain Point of View</t>
  </si>
  <si>
    <t>From A New Hope</t>
  </si>
  <si>
    <t>From Empire Strikes Back</t>
  </si>
  <si>
    <t>Junior</t>
  </si>
  <si>
    <t>The Princess, the Scoundrel and the Farm Boy</t>
  </si>
  <si>
    <t>Beware the Power of the Dark Side!</t>
  </si>
  <si>
    <t>Alexandra Bracken</t>
  </si>
  <si>
    <t>Tom Angleberger</t>
  </si>
  <si>
    <t>Adam Gidwitz</t>
  </si>
  <si>
    <t>So You Want to Be a Jedi?</t>
  </si>
  <si>
    <t>Ryder Windham</t>
  </si>
  <si>
    <t>The Mighty Chewbacca in the Forest of Fear!</t>
  </si>
  <si>
    <t>Rey's Story</t>
  </si>
  <si>
    <t>Finn's Story</t>
  </si>
  <si>
    <t>Elizabeth Schaefer</t>
  </si>
  <si>
    <t>Jesse J. Holland</t>
  </si>
  <si>
    <t>Matt Forbeck</t>
  </si>
  <si>
    <t>Michael Kogge</t>
  </si>
  <si>
    <t>Young Adult</t>
  </si>
  <si>
    <t>No Prisoners</t>
  </si>
  <si>
    <t>Guardians of the Chiss Key</t>
  </si>
  <si>
    <t>Breakout Squad</t>
  </si>
  <si>
    <t>Curse of the Black Hole Pirates</t>
  </si>
  <si>
    <t>Duel at Shattered Rock</t>
  </si>
  <si>
    <t>Secrets of the Jedi</t>
  </si>
  <si>
    <t>Jude Watson</t>
  </si>
  <si>
    <t>Legacy of the Jedi</t>
  </si>
  <si>
    <t>The Fight to Survive</t>
  </si>
  <si>
    <t>Crossfire</t>
  </si>
  <si>
    <t>Maze of Deception</t>
  </si>
  <si>
    <t>Hunted</t>
  </si>
  <si>
    <t>A New Threat</t>
  </si>
  <si>
    <t>Pursuit</t>
  </si>
  <si>
    <t>Elizabeth Hand</t>
  </si>
  <si>
    <t>Terry Bisson</t>
  </si>
  <si>
    <t>Rise of the Bounty Hunters (Season 2)</t>
  </si>
  <si>
    <t>Secrets Revealed (Season 3)</t>
  </si>
  <si>
    <t>Battle Lines (Season 4)</t>
  </si>
  <si>
    <t>The Lost Missions (Season 6)</t>
  </si>
  <si>
    <t>The Final Season (Season 7)</t>
  </si>
  <si>
    <t>Jedi Quest</t>
  </si>
  <si>
    <t>Jedi Apprentice</t>
  </si>
  <si>
    <t>Deceptions</t>
  </si>
  <si>
    <t>The Followers</t>
  </si>
  <si>
    <t>The Dark Rival</t>
  </si>
  <si>
    <t>The Hidden Past</t>
  </si>
  <si>
    <t>The Mark of the Crown</t>
  </si>
  <si>
    <t>The Defenders of the Dead</t>
  </si>
  <si>
    <t>The Uncertain Path</t>
  </si>
  <si>
    <t>The Captive Temple</t>
  </si>
  <si>
    <t>The Day of Reckoning</t>
  </si>
  <si>
    <t>The Fight for Truth</t>
  </si>
  <si>
    <t>The Shattered Peace</t>
  </si>
  <si>
    <t>The Deadly Hunter</t>
  </si>
  <si>
    <t>The Evil Experiment</t>
  </si>
  <si>
    <t>The Dangerous Rescue</t>
  </si>
  <si>
    <t>The Ties That Bind</t>
  </si>
  <si>
    <t>The Death of Hope</t>
  </si>
  <si>
    <t>The Call to Vengeance</t>
  </si>
  <si>
    <t>The Only Witness</t>
  </si>
  <si>
    <t>The Threat Within</t>
  </si>
  <si>
    <t>The Rising Force</t>
  </si>
  <si>
    <t>Path to Truth</t>
  </si>
  <si>
    <t>The Way of the Apprentice</t>
  </si>
  <si>
    <t>The Trail of the Jedi</t>
  </si>
  <si>
    <t>The Dangerous Games</t>
  </si>
  <si>
    <t>The Master of Disguise</t>
  </si>
  <si>
    <t>The School of Fear</t>
  </si>
  <si>
    <t>The Shadow Trap</t>
  </si>
  <si>
    <t>The Moment of Truth</t>
  </si>
  <si>
    <t>The Changing of the Guard</t>
  </si>
  <si>
    <t>The False Peace</t>
  </si>
  <si>
    <t>The Final Showdown</t>
  </si>
  <si>
    <t>The Desperate Mission</t>
  </si>
  <si>
    <t>Dark Warning</t>
  </si>
  <si>
    <t>Underworld</t>
  </si>
  <si>
    <t>Death on Naboo</t>
  </si>
  <si>
    <t>A Tangled Web</t>
  </si>
  <si>
    <t>Return of the Dark Side</t>
  </si>
  <si>
    <t>Secret Weapon</t>
  </si>
  <si>
    <t>Against the Empire</t>
  </si>
  <si>
    <t>Master of Deception</t>
  </si>
  <si>
    <t>Reckoning</t>
  </si>
  <si>
    <t>Journal</t>
  </si>
  <si>
    <t>Captive to Evil</t>
  </si>
  <si>
    <t>Anakin Skywalker</t>
  </si>
  <si>
    <t>Darth Maul</t>
  </si>
  <si>
    <t>Queen Amidala</t>
  </si>
  <si>
    <t>Hero for Hire</t>
  </si>
  <si>
    <t>The Fight for Justice</t>
  </si>
  <si>
    <t>Todd Strasser</t>
  </si>
  <si>
    <t>Donna Tauscher</t>
  </si>
  <si>
    <t>John Peel</t>
  </si>
  <si>
    <t>Restraint</t>
  </si>
  <si>
    <t>Saboteur</t>
  </si>
  <si>
    <t>Lockdown</t>
  </si>
  <si>
    <t>Shadow Hunter</t>
  </si>
  <si>
    <t>Dooku</t>
  </si>
  <si>
    <t>Science Adventures</t>
  </si>
  <si>
    <t>Emergency in Escape Pod Four</t>
  </si>
  <si>
    <t>Journey Across Planet X</t>
  </si>
  <si>
    <t>Journey to ANH</t>
  </si>
  <si>
    <t>Journey to ESB</t>
  </si>
  <si>
    <t>Journey to RotJ</t>
  </si>
  <si>
    <t>New Jedi Order</t>
  </si>
  <si>
    <t>Last of the Jedi</t>
  </si>
  <si>
    <t>New Jedi Order: Dark Tide</t>
  </si>
  <si>
    <t>New Jedi Order: Agents of Chaos</t>
  </si>
  <si>
    <t>New Jedi Order: Edge of Victory</t>
  </si>
  <si>
    <t>New Jedi Order: Enemy Lines</t>
  </si>
  <si>
    <t>New Jedi Order: Force Heretic</t>
  </si>
  <si>
    <t>Clone Wars: Gambit</t>
  </si>
  <si>
    <t>The Wrath</t>
  </si>
  <si>
    <t>Clone Wars: MedStar</t>
  </si>
  <si>
    <t>Clone Wars: Boba Fett</t>
  </si>
  <si>
    <t>Clone Wars: Generations</t>
  </si>
  <si>
    <t>Clone Wars: Secret Missions</t>
  </si>
  <si>
    <t>Commando: Republic</t>
  </si>
  <si>
    <t>Commando: Imperial</t>
  </si>
  <si>
    <t>Thrawn: Ascendency</t>
  </si>
  <si>
    <t>Thrawn: Hand of</t>
  </si>
  <si>
    <t>Thrawn: Heir</t>
  </si>
  <si>
    <t>Thrawn: Imperial</t>
  </si>
  <si>
    <t>Yoda</t>
  </si>
  <si>
    <t>Winner Lose All</t>
  </si>
  <si>
    <t>Zoraida Córdova</t>
  </si>
  <si>
    <t>John Jackson Miller, Rae Carson, Various</t>
  </si>
  <si>
    <t>Bottleneck</t>
  </si>
  <si>
    <t>The Skywalker Saga</t>
  </si>
  <si>
    <t>The Great Jedi Rescue</t>
  </si>
  <si>
    <t>Adventures in Wild Space</t>
  </si>
  <si>
    <t>The Snare</t>
  </si>
  <si>
    <t>The Nest</t>
  </si>
  <si>
    <t>The Cold</t>
  </si>
  <si>
    <t>The Rescue</t>
  </si>
  <si>
    <t>Tom Huddleston</t>
  </si>
  <si>
    <t>Mando</t>
  </si>
  <si>
    <t>TPM</t>
  </si>
  <si>
    <t>AotC</t>
  </si>
  <si>
    <t>RotS</t>
  </si>
  <si>
    <t>CW</t>
  </si>
  <si>
    <t>Rebels</t>
  </si>
  <si>
    <t>RO</t>
  </si>
  <si>
    <t>ANH</t>
  </si>
  <si>
    <t>ESB</t>
  </si>
  <si>
    <t>RotJ</t>
  </si>
  <si>
    <t>TFA</t>
  </si>
  <si>
    <t>TLJ</t>
  </si>
  <si>
    <t>TRoS</t>
  </si>
  <si>
    <t>Boba Fett</t>
  </si>
  <si>
    <t>A Practical Man</t>
  </si>
  <si>
    <t>Patricia Wrede</t>
  </si>
  <si>
    <t>Mandalorian</t>
  </si>
  <si>
    <t>Rebels (Season 4, Episode 1-10)</t>
  </si>
  <si>
    <t>Rebels (Season 4, Episode 11-16)</t>
  </si>
  <si>
    <t>Maul</t>
  </si>
  <si>
    <t>Bounty Hunters</t>
  </si>
  <si>
    <t>Droids</t>
  </si>
  <si>
    <t>Mandos</t>
  </si>
  <si>
    <t>Horror</t>
  </si>
  <si>
    <t>Rebel Alliance</t>
  </si>
  <si>
    <t>Galactic Empire</t>
  </si>
  <si>
    <t>First Order</t>
  </si>
  <si>
    <t>Clones</t>
  </si>
  <si>
    <t>Stormtroopers</t>
  </si>
  <si>
    <t>Sith</t>
  </si>
  <si>
    <t>Pilots</t>
  </si>
  <si>
    <t>Heroes</t>
  </si>
  <si>
    <t>Villains</t>
  </si>
  <si>
    <t>Women</t>
  </si>
  <si>
    <t>Military</t>
  </si>
  <si>
    <t>Politics</t>
  </si>
  <si>
    <t>Romance</t>
  </si>
  <si>
    <t>Race to Crashpoint Tower</t>
  </si>
  <si>
    <t>Galaxy of Fear</t>
  </si>
  <si>
    <t>John Witman</t>
  </si>
  <si>
    <t>Eaten Alive</t>
  </si>
  <si>
    <t>City of the Dead</t>
  </si>
  <si>
    <t>Planet Plague</t>
  </si>
  <si>
    <t>The Nightmare Machine</t>
  </si>
  <si>
    <t>Ghost of the Jedi</t>
  </si>
  <si>
    <t>Army of Terror</t>
  </si>
  <si>
    <t>The Brain Spiders</t>
  </si>
  <si>
    <t>The Swarm</t>
  </si>
  <si>
    <t>The Doomsday Ship</t>
  </si>
  <si>
    <t>The Hunger</t>
  </si>
  <si>
    <t>George Mann</t>
  </si>
  <si>
    <t>Dark Legends</t>
  </si>
  <si>
    <t>Games</t>
  </si>
  <si>
    <t>Shorts</t>
  </si>
  <si>
    <t>Mentions</t>
  </si>
  <si>
    <t>Sabé</t>
  </si>
  <si>
    <t>Ventress</t>
  </si>
  <si>
    <t>Palpatine</t>
  </si>
  <si>
    <t>Anakin</t>
  </si>
  <si>
    <t>Bail</t>
  </si>
  <si>
    <t>Qui-Gon</t>
  </si>
  <si>
    <t>Grievous</t>
  </si>
  <si>
    <t>Padmé</t>
  </si>
  <si>
    <t>Jango</t>
  </si>
  <si>
    <t>Han</t>
  </si>
  <si>
    <t>Boba</t>
  </si>
  <si>
    <t>Lando</t>
  </si>
  <si>
    <t>Wedge</t>
  </si>
  <si>
    <t>Luke</t>
  </si>
  <si>
    <t>Vader</t>
  </si>
  <si>
    <t>Chewie</t>
  </si>
  <si>
    <t>R2&amp;3PO</t>
  </si>
  <si>
    <t>Finn</t>
  </si>
  <si>
    <t>Kylo</t>
  </si>
  <si>
    <t>Poe</t>
  </si>
  <si>
    <t>Rey</t>
  </si>
  <si>
    <t>BB-8</t>
  </si>
  <si>
    <t>Rose</t>
  </si>
  <si>
    <t>Tenel</t>
  </si>
  <si>
    <t>Mara</t>
  </si>
  <si>
    <t>Plagueis</t>
  </si>
  <si>
    <t>Krayt</t>
  </si>
  <si>
    <t>Ben Skywalker</t>
  </si>
  <si>
    <t>Ben Solo</t>
  </si>
  <si>
    <t>Anakin Solo</t>
  </si>
  <si>
    <t>Tahiri</t>
  </si>
  <si>
    <t>Solo Twins</t>
  </si>
  <si>
    <t>Corran</t>
  </si>
  <si>
    <t>Hera</t>
  </si>
  <si>
    <t>Ezra</t>
  </si>
  <si>
    <t>Jyn</t>
  </si>
  <si>
    <t>Aphra</t>
  </si>
  <si>
    <t>Kanan</t>
  </si>
  <si>
    <t>Leia</t>
  </si>
  <si>
    <t>BB-8 on the Run</t>
  </si>
  <si>
    <t>Drew Daywalt</t>
  </si>
  <si>
    <t>Bomber Command</t>
  </si>
  <si>
    <t>Episode I Adventures</t>
  </si>
  <si>
    <t>Search for the Lost Jedi</t>
  </si>
  <si>
    <t>The Bartokk Assassins</t>
  </si>
  <si>
    <t>The Fury of Darth Maul</t>
  </si>
  <si>
    <t>Jedi Emergency</t>
  </si>
  <si>
    <t>The Ghostling Children</t>
  </si>
  <si>
    <t>The Hunt for Anakin Skywalker</t>
  </si>
  <si>
    <t>Capture Arawynne</t>
  </si>
  <si>
    <t>Trouble on Tatooine</t>
  </si>
  <si>
    <t>Rescue in the Core</t>
  </si>
  <si>
    <t>Festival of Warriors</t>
  </si>
  <si>
    <t>Pirates from Beyond the Sea</t>
  </si>
  <si>
    <t>The Bongo Rally</t>
  </si>
  <si>
    <t>Danger on Naboo</t>
  </si>
  <si>
    <t>A.L. Singer</t>
  </si>
  <si>
    <t>Podrace to Freedom</t>
  </si>
  <si>
    <t>The Final Battle</t>
  </si>
  <si>
    <t>Junior Jedi Knights</t>
  </si>
  <si>
    <t>The Golden Globe</t>
  </si>
  <si>
    <t>Lyric's World</t>
  </si>
  <si>
    <t>Promises</t>
  </si>
  <si>
    <t>Anakin's Quest</t>
  </si>
  <si>
    <t>Vader's Fortress</t>
  </si>
  <si>
    <t>Kenobi's Blade</t>
  </si>
  <si>
    <t>Nancy Richardson</t>
  </si>
  <si>
    <t>Rebecca Moesta</t>
  </si>
  <si>
    <t>The Secret Jedi: Kanan Jarrus, Rebel Leader</t>
  </si>
  <si>
    <t>Ben Harper</t>
  </si>
  <si>
    <t>Rebel Journal by Ezra Bridger</t>
  </si>
  <si>
    <t>Daniel Wallace</t>
  </si>
  <si>
    <t>Servants of the Empire</t>
  </si>
  <si>
    <t>Edge of the Galaxy</t>
  </si>
  <si>
    <t>Rebel in the Ranks</t>
  </si>
  <si>
    <t>Imperial Justice</t>
  </si>
  <si>
    <t>The Secret Academy</t>
  </si>
  <si>
    <t>The Rebellion Begins</t>
  </si>
  <si>
    <t>Missions</t>
  </si>
  <si>
    <t>Assault on Yavin Four</t>
  </si>
  <si>
    <t>Escape from Thyferra</t>
  </si>
  <si>
    <t>Attack on Delrakkin</t>
  </si>
  <si>
    <t>Destroy the Liquidator</t>
  </si>
  <si>
    <t>The Hunt for Han Solo</t>
  </si>
  <si>
    <t>The Search for Grubba the Hutt</t>
  </si>
  <si>
    <t>Ithorian Invasion</t>
  </si>
  <si>
    <t>Togorian Trap</t>
  </si>
  <si>
    <t>Revolt of the Battle Droids</t>
  </si>
  <si>
    <t>Showdown in Mos Eisley</t>
  </si>
  <si>
    <t>Bounty Hunters vs. Battle Droids</t>
  </si>
  <si>
    <t>The Vactooine Disaster</t>
  </si>
  <si>
    <t>Prisoner of the Nikto Pirates</t>
  </si>
  <si>
    <t>The Monsters of Dweem</t>
  </si>
  <si>
    <t>Voyage to the Underworld</t>
  </si>
  <si>
    <t>Imperial Jailbreak</t>
  </si>
  <si>
    <t>Darth Vader's Return</t>
  </si>
  <si>
    <t>Rogue Squadron to the Rescue</t>
  </si>
  <si>
    <t>Bounty on Bonadan</t>
  </si>
  <si>
    <t>Total Destruction</t>
  </si>
  <si>
    <t>Adventures</t>
  </si>
  <si>
    <t>Hunt the Sun Runner</t>
  </si>
  <si>
    <t>The Cavern of Screaming Skulls</t>
  </si>
  <si>
    <t>The Hostage Princess</t>
  </si>
  <si>
    <t>Jango Fett vs. the Razor Eaters</t>
  </si>
  <si>
    <t>The Shape-Shifter Strikes</t>
  </si>
  <si>
    <t>The Warlords of Balmorra</t>
  </si>
  <si>
    <t>The Rise and Fall of Darth Vader</t>
  </si>
  <si>
    <t>The Life and Legend of Obi-Wan Kenobi</t>
  </si>
  <si>
    <t>The Life of Luke Skywalker</t>
  </si>
  <si>
    <t>Ezra's Gamble</t>
  </si>
  <si>
    <t>Biographies</t>
  </si>
  <si>
    <t>Galactic Crisis!</t>
  </si>
  <si>
    <t>Adventures in Hyperspace</t>
  </si>
  <si>
    <t>Fire Ring Race</t>
  </si>
  <si>
    <t>Shinbone Showdown</t>
  </si>
  <si>
    <t>Rise of the Rebels</t>
  </si>
  <si>
    <t>Droids in Distress</t>
  </si>
  <si>
    <t>Ezra's Duel with Danger</t>
  </si>
  <si>
    <t>Battle to the End</t>
  </si>
  <si>
    <t>Poe Dameron, Flight Log</t>
  </si>
  <si>
    <t>Publications</t>
  </si>
  <si>
    <t>Jaden Korr</t>
  </si>
  <si>
    <t>Tempest Fued</t>
  </si>
  <si>
    <t>Crystal Star</t>
  </si>
  <si>
    <t>Myths and Fables, Dark Legends</t>
  </si>
  <si>
    <t>Thrawn, Mara Jade</t>
  </si>
  <si>
    <t>Main Novels</t>
  </si>
  <si>
    <t>TV Series</t>
  </si>
  <si>
    <r>
      <t>Darth Maul: Lockdown</t>
    </r>
    <r>
      <rPr>
        <sz val="11"/>
        <color theme="0" tint="-0.499984740745262"/>
        <rFont val="Calibri"/>
        <family val="2"/>
        <scheme val="minor"/>
      </rPr>
      <t>, Death Troopers</t>
    </r>
    <r>
      <rPr>
        <sz val="11"/>
        <color theme="0" tint="-0.249977111117893"/>
        <rFont val="Calibri"/>
        <family val="2"/>
        <scheme val="minor"/>
      </rPr>
      <t>, Red Harvest</t>
    </r>
  </si>
  <si>
    <r>
      <rPr>
        <sz val="11"/>
        <color rgb="FF00B050"/>
        <rFont val="Calibri"/>
        <family val="2"/>
        <scheme val="minor"/>
      </rPr>
      <t xml:space="preserve">Kenobi, A New Dawn, </t>
    </r>
    <r>
      <rPr>
        <sz val="11"/>
        <color theme="0" tint="-0.499984740745262"/>
        <rFont val="Calibri"/>
        <family val="2"/>
        <scheme val="minor"/>
      </rPr>
      <t>Lost Tribes of the Sith</t>
    </r>
    <r>
      <rPr>
        <sz val="11"/>
        <color theme="0" tint="-0.249977111117893"/>
        <rFont val="Calibri"/>
        <family val="2"/>
        <scheme val="minor"/>
      </rPr>
      <t>, Knight Errant</t>
    </r>
  </si>
  <si>
    <r>
      <rPr>
        <sz val="11"/>
        <color rgb="FF00B050"/>
        <rFont val="Calibri"/>
        <family val="2"/>
        <scheme val="minor"/>
      </rPr>
      <t xml:space="preserve">Battlefront, Rogue One, </t>
    </r>
    <r>
      <rPr>
        <sz val="11"/>
        <color theme="1"/>
        <rFont val="Calibri"/>
        <family val="2"/>
        <scheme val="minor"/>
      </rPr>
      <t>Alphabet Squadron</t>
    </r>
  </si>
  <si>
    <r>
      <rPr>
        <sz val="11"/>
        <color rgb="FF00B050"/>
        <rFont val="Calibri"/>
        <family val="2"/>
        <scheme val="minor"/>
      </rPr>
      <t xml:space="preserve">Prequels, </t>
    </r>
    <r>
      <rPr>
        <sz val="11"/>
        <color theme="0" tint="-0.499984740745262"/>
        <rFont val="Calibri"/>
        <family val="2"/>
        <scheme val="minor"/>
      </rPr>
      <t>Millenium Falcon</t>
    </r>
    <r>
      <rPr>
        <sz val="11"/>
        <color theme="0" tint="-0.249977111117893"/>
        <rFont val="Calibri"/>
        <family val="2"/>
        <scheme val="minor"/>
      </rPr>
      <t>, New Jedi Order</t>
    </r>
  </si>
  <si>
    <r>
      <rPr>
        <sz val="11"/>
        <color rgb="FF00B050"/>
        <rFont val="Calibri"/>
        <family val="2"/>
        <scheme val="minor"/>
      </rPr>
      <t xml:space="preserve">Dark Disciple, Inferno Squad, </t>
    </r>
    <r>
      <rPr>
        <sz val="11"/>
        <color theme="0" tint="-0.249977111117893"/>
        <rFont val="Calibri"/>
        <family val="2"/>
        <scheme val="minor"/>
      </rPr>
      <t>Fate of the Jedi</t>
    </r>
  </si>
  <si>
    <r>
      <rPr>
        <sz val="11"/>
        <color rgb="FF00B050"/>
        <rFont val="Calibri"/>
        <family val="2"/>
        <scheme val="minor"/>
      </rPr>
      <t xml:space="preserve">Revenge of the Sith, </t>
    </r>
    <r>
      <rPr>
        <sz val="11"/>
        <color theme="1"/>
        <rFont val="Calibri"/>
        <family val="2"/>
        <scheme val="minor"/>
      </rPr>
      <t>Shatterpoint</t>
    </r>
    <r>
      <rPr>
        <sz val="11"/>
        <color theme="0" tint="-0.499984740745262"/>
        <rFont val="Calibri"/>
        <family val="2"/>
        <scheme val="minor"/>
      </rPr>
      <t>, Shadow of Mindor</t>
    </r>
    <r>
      <rPr>
        <sz val="11"/>
        <color theme="0" tint="-0.249977111117893"/>
        <rFont val="Calibri"/>
        <family val="2"/>
        <scheme val="minor"/>
      </rPr>
      <t>, New Jedi Order</t>
    </r>
  </si>
  <si>
    <r>
      <rPr>
        <sz val="11"/>
        <color rgb="FF00B050"/>
        <rFont val="Calibri"/>
        <family val="2"/>
        <scheme val="minor"/>
      </rPr>
      <t xml:space="preserve">Phasma, </t>
    </r>
    <r>
      <rPr>
        <sz val="11"/>
        <color theme="1"/>
        <rFont val="Calibri"/>
        <family val="2"/>
        <scheme val="minor"/>
      </rPr>
      <t>Black Spire</t>
    </r>
  </si>
  <si>
    <r>
      <rPr>
        <sz val="11"/>
        <color rgb="FF00B050"/>
        <rFont val="Calibri"/>
        <family val="2"/>
        <scheme val="minor"/>
      </rPr>
      <t xml:space="preserve">Lords of the Sith, </t>
    </r>
    <r>
      <rPr>
        <sz val="11"/>
        <color theme="0" tint="-0.249977111117893"/>
        <rFont val="Calibri"/>
        <family val="2"/>
        <scheme val="minor"/>
      </rPr>
      <t>Old Republic,  Jaden Korr</t>
    </r>
  </si>
  <si>
    <t>A Crash of Fate (Galaxy's Edge)</t>
  </si>
  <si>
    <t>The Cestus Deception (Clone Wars)</t>
  </si>
  <si>
    <t>Last Shot (Solo)</t>
  </si>
  <si>
    <t>Jedi Trial (Clone Wars)</t>
  </si>
  <si>
    <t>Yoda: Dark Rendezvous (Clone Wars)</t>
  </si>
  <si>
    <t>Scourge (Tempest Fued)</t>
  </si>
  <si>
    <t>The New Rebellion (New Republic Legends)</t>
  </si>
  <si>
    <t>Into the Void (Dawn of the Jedi)</t>
  </si>
  <si>
    <t>Destiny's Way (New Jedi Order)</t>
  </si>
  <si>
    <t>Dark Journey (New Jedi Order)</t>
  </si>
  <si>
    <t>The Truce at Bakura (Legends)</t>
  </si>
  <si>
    <t>Callista "Trilogy" (Legends)</t>
  </si>
  <si>
    <t>Corellian Trilogy (Legends)</t>
  </si>
  <si>
    <t>Black Fleet Crisis (Legends)</t>
  </si>
  <si>
    <t>Dark Forces (LucasArts)</t>
  </si>
  <si>
    <t>Bounty Hunter Wars (Legends)</t>
  </si>
  <si>
    <t>Han Solo Trilogy (Legends)</t>
  </si>
  <si>
    <t>The Han Solo Adventures (Legends)</t>
  </si>
  <si>
    <t>The Lando Calrissian Adventures (Legends)</t>
  </si>
  <si>
    <t>Razor's Edge (Legends)</t>
  </si>
  <si>
    <t>Honor Among Thieves (Legends)</t>
  </si>
  <si>
    <t>Heir to the Jedi (Canon)</t>
  </si>
  <si>
    <t>Spark of the Resistance, Out of the Shadows (High Republic)</t>
  </si>
  <si>
    <r>
      <rPr>
        <sz val="11"/>
        <color rgb="FF00B050"/>
        <rFont val="Calibri"/>
        <family val="2"/>
        <scheme val="minor"/>
      </rPr>
      <t xml:space="preserve">Attack of the Clones, </t>
    </r>
    <r>
      <rPr>
        <sz val="11"/>
        <color theme="0" tint="-0.249977111117893"/>
        <rFont val="Calibri"/>
        <family val="2"/>
        <scheme val="minor"/>
      </rPr>
      <t>Vector Prime (New Jedi Order)</t>
    </r>
  </si>
  <si>
    <r>
      <t>Tatooine Ghost</t>
    </r>
    <r>
      <rPr>
        <sz val="11"/>
        <color theme="0" tint="-0.249977111117893"/>
        <rFont val="Calibri"/>
        <family val="2"/>
        <scheme val="minor"/>
      </rPr>
      <t>, New Jedi Order, Etc.</t>
    </r>
  </si>
  <si>
    <r>
      <rPr>
        <sz val="11"/>
        <color theme="0" tint="-0.499984740745262"/>
        <rFont val="Calibri"/>
        <family val="2"/>
        <scheme val="minor"/>
      </rPr>
      <t>X-Wing</t>
    </r>
    <r>
      <rPr>
        <sz val="11"/>
        <color theme="0" tint="-0.249977111117893"/>
        <rFont val="Calibri"/>
        <family val="2"/>
        <scheme val="minor"/>
      </rPr>
      <t>, New Jedi Order</t>
    </r>
  </si>
  <si>
    <r>
      <t>Commando</t>
    </r>
    <r>
      <rPr>
        <sz val="11"/>
        <color theme="0" tint="-0.499984740745262"/>
        <rFont val="Calibri"/>
        <family val="2"/>
        <scheme val="minor"/>
      </rPr>
      <t>, Clone Wars</t>
    </r>
    <r>
      <rPr>
        <sz val="11"/>
        <color theme="0" tint="-0.249977111117893"/>
        <rFont val="Calibri"/>
        <family val="2"/>
        <scheme val="minor"/>
      </rPr>
      <t>, Legacy of the Force</t>
    </r>
  </si>
  <si>
    <r>
      <rPr>
        <sz val="11"/>
        <color rgb="FF00B050"/>
        <rFont val="Calibri"/>
        <family val="2"/>
        <scheme val="minor"/>
      </rPr>
      <t>Guardians of the Whills</t>
    </r>
    <r>
      <rPr>
        <sz val="11"/>
        <color theme="0" tint="-0.499984740745262"/>
        <rFont val="Calibri"/>
        <family val="2"/>
        <scheme val="minor"/>
      </rPr>
      <t>, Smuggler's Run</t>
    </r>
  </si>
  <si>
    <t>Junior Novels</t>
  </si>
  <si>
    <t>The Rising Storm (High Republic)</t>
  </si>
  <si>
    <t>Light of the Jedi (High Republic)</t>
  </si>
  <si>
    <t>An Audiobook Original</t>
  </si>
  <si>
    <t>Omnibus Vol. 1</t>
  </si>
  <si>
    <t>Kieron Gillen</t>
  </si>
  <si>
    <t>Graphic</t>
  </si>
  <si>
    <t>Marvel Comics</t>
  </si>
  <si>
    <t>Average</t>
  </si>
  <si>
    <r>
      <rPr>
        <sz val="11"/>
        <color theme="9"/>
        <rFont val="Calibri"/>
        <family val="2"/>
        <scheme val="minor"/>
      </rPr>
      <t>X-Wing</t>
    </r>
    <r>
      <rPr>
        <sz val="11"/>
        <color theme="1"/>
        <rFont val="Calibri"/>
        <family val="2"/>
        <scheme val="minor"/>
      </rPr>
      <t>, I, Jedi</t>
    </r>
    <r>
      <rPr>
        <sz val="11"/>
        <color theme="0" tint="-0.249977111117893"/>
        <rFont val="Calibri"/>
        <family val="2"/>
        <scheme val="minor"/>
      </rPr>
      <t>, New Jedi Order</t>
    </r>
  </si>
  <si>
    <r>
      <rPr>
        <sz val="11"/>
        <color rgb="FF00B050"/>
        <rFont val="Calibri"/>
        <family val="2"/>
        <scheme val="minor"/>
      </rPr>
      <t xml:space="preserve">Force Unleashed, </t>
    </r>
    <r>
      <rPr>
        <sz val="11"/>
        <color theme="0" tint="-0.499984740745262"/>
        <rFont val="Calibri"/>
        <family val="2"/>
        <scheme val="minor"/>
      </rPr>
      <t>Fatal Alliance</t>
    </r>
    <r>
      <rPr>
        <sz val="11"/>
        <color theme="0" tint="-0.249977111117893"/>
        <rFont val="Calibri"/>
        <family val="2"/>
        <scheme val="minor"/>
      </rPr>
      <t>, New Jedi Order</t>
    </r>
  </si>
  <si>
    <r>
      <rPr>
        <sz val="11"/>
        <color theme="9"/>
        <rFont val="Calibri"/>
        <family val="2"/>
        <scheme val="minor"/>
      </rPr>
      <t>Darth Maul: Shadow Hunter</t>
    </r>
    <r>
      <rPr>
        <sz val="11"/>
        <color theme="0" tint="-0.499984740745262"/>
        <rFont val="Calibri"/>
        <family val="2"/>
        <scheme val="minor"/>
      </rPr>
      <t>, Shadow Games, Coruscant Nights</t>
    </r>
  </si>
  <si>
    <r>
      <rPr>
        <sz val="11"/>
        <color theme="9"/>
        <rFont val="Calibri"/>
        <family val="2"/>
        <scheme val="minor"/>
      </rPr>
      <t xml:space="preserve">The Approaching Storm, </t>
    </r>
    <r>
      <rPr>
        <sz val="11"/>
        <color rgb="FF00B050"/>
        <rFont val="Calibri"/>
        <family val="2"/>
        <scheme val="minor"/>
      </rPr>
      <t>A New Hope</t>
    </r>
    <r>
      <rPr>
        <sz val="11"/>
        <color theme="0" tint="-0.249977111117893"/>
        <rFont val="Calibri"/>
        <family val="2"/>
        <scheme val="minor"/>
      </rPr>
      <t>, Splinter of the Mind's Eye</t>
    </r>
    <r>
      <rPr>
        <sz val="11"/>
        <color rgb="FF00B050"/>
        <rFont val="Calibri"/>
        <family val="2"/>
        <scheme val="minor"/>
      </rPr>
      <t>, The Force Awakens</t>
    </r>
  </si>
  <si>
    <r>
      <rPr>
        <sz val="11"/>
        <color rgb="FF00B050"/>
        <rFont val="Calibri"/>
        <family val="2"/>
        <scheme val="minor"/>
      </rPr>
      <t xml:space="preserve">Shadows of the Empire, </t>
    </r>
    <r>
      <rPr>
        <sz val="11"/>
        <color theme="9"/>
        <rFont val="Calibri"/>
        <family val="2"/>
        <scheme val="minor"/>
      </rPr>
      <t xml:space="preserve">Death Star, </t>
    </r>
    <r>
      <rPr>
        <sz val="11"/>
        <color theme="0" tint="-0.34998626667073579"/>
        <rFont val="Calibri"/>
        <family val="2"/>
        <scheme val="minor"/>
      </rPr>
      <t>MedStar</t>
    </r>
  </si>
  <si>
    <t>Lost Stars, Leia, Master &amp; Apprentice, Into the Dark (High Republic)</t>
  </si>
  <si>
    <r>
      <rPr>
        <sz val="11"/>
        <color theme="9"/>
        <rFont val="Calibri"/>
        <family val="2"/>
        <scheme val="minor"/>
      </rPr>
      <t>Jedi Academy</t>
    </r>
    <r>
      <rPr>
        <sz val="11"/>
        <color rgb="FF00B050"/>
        <rFont val="Calibri"/>
        <family val="2"/>
        <scheme val="minor"/>
      </rPr>
      <t>, Darksaber</t>
    </r>
  </si>
  <si>
    <r>
      <rPr>
        <sz val="11"/>
        <color rgb="FF00B050"/>
        <rFont val="Calibri"/>
        <family val="2"/>
        <scheme val="minor"/>
      </rPr>
      <t>Ahsoka,</t>
    </r>
    <r>
      <rPr>
        <sz val="11"/>
        <rFont val="Calibri"/>
        <family val="2"/>
        <scheme val="minor"/>
      </rPr>
      <t xml:space="preserve"> Queen's Duology</t>
    </r>
  </si>
  <si>
    <r>
      <rPr>
        <sz val="11"/>
        <color theme="9"/>
        <rFont val="Calibri"/>
        <family val="2"/>
        <scheme val="minor"/>
      </rPr>
      <t>Most Wanted (Solo)</t>
    </r>
    <r>
      <rPr>
        <sz val="11"/>
        <color theme="0" tint="-0.499984740745262"/>
        <rFont val="Calibri"/>
        <family val="2"/>
        <scheme val="minor"/>
      </rPr>
      <t>, The Rise of Skywalker</t>
    </r>
  </si>
  <si>
    <t>FGB</t>
  </si>
  <si>
    <t>ID</t>
  </si>
  <si>
    <t>TFN</t>
  </si>
  <si>
    <t>Score</t>
  </si>
  <si>
    <t>GR</t>
  </si>
  <si>
    <t>Terry Brooks</t>
  </si>
  <si>
    <t>The Corellian</t>
  </si>
  <si>
    <t>Hand of Judgement</t>
  </si>
  <si>
    <t>Spore</t>
  </si>
  <si>
    <t>Fool's Bargain</t>
  </si>
  <si>
    <t>Paul and Hollace Davids</t>
  </si>
  <si>
    <t>Jedi Prince</t>
  </si>
  <si>
    <t>The Glove of Darth Vader</t>
  </si>
  <si>
    <t>The Lost City of the Jedi</t>
  </si>
  <si>
    <t>Zorba the Hutt's Revenge</t>
  </si>
  <si>
    <t>Mission from Mount Yoda</t>
  </si>
  <si>
    <t>Queen of the Empire</t>
  </si>
  <si>
    <t>Prophets of the Dark Side</t>
  </si>
  <si>
    <t>Rebel Force</t>
  </si>
  <si>
    <t>Alex Wheeler</t>
  </si>
  <si>
    <t>Target</t>
  </si>
  <si>
    <t>Hostage</t>
  </si>
  <si>
    <t>Renegade</t>
  </si>
  <si>
    <t>Firefight</t>
  </si>
  <si>
    <t>Trapped</t>
  </si>
  <si>
    <t>Uprising</t>
  </si>
  <si>
    <t xml:space="preserve">Heirs of the Force </t>
  </si>
  <si>
    <t>Shadow Academy</t>
  </si>
  <si>
    <t>The Lost Ones</t>
  </si>
  <si>
    <t>Lightsabers</t>
  </si>
  <si>
    <t>Darkest Knight</t>
  </si>
  <si>
    <t>Jedi Under Siege</t>
  </si>
  <si>
    <t>Shards of Alderaan</t>
  </si>
  <si>
    <t>Delusions of Grandeur</t>
  </si>
  <si>
    <t>Jedi Bounty</t>
  </si>
  <si>
    <t>The Emperor's Plague</t>
  </si>
  <si>
    <t>Return to Ord Mantell</t>
  </si>
  <si>
    <t>Trouble on Cloud City</t>
  </si>
  <si>
    <t>Crisis at Crystal Reef</t>
  </si>
  <si>
    <t>Young Jedi Knights: Under Black Sun</t>
  </si>
  <si>
    <t>Young Jedi Knights: Jedi Shadow</t>
  </si>
  <si>
    <t>Young Jedi Knights: Jedi Sunrise</t>
  </si>
  <si>
    <t>Young Jedi Knights: Diversity Alliance</t>
  </si>
  <si>
    <t>The Defense of Kamino</t>
  </si>
  <si>
    <t>Clone Wars: Volume</t>
  </si>
  <si>
    <t>Dark Horse Comics</t>
  </si>
  <si>
    <t>Victories and Sacrifices</t>
  </si>
  <si>
    <t>Last Stand on Jabiim</t>
  </si>
  <si>
    <t>Light and Dark</t>
  </si>
  <si>
    <t>The Best Blades</t>
  </si>
  <si>
    <t>On the Fields of Battle</t>
  </si>
  <si>
    <t>When They Were Brothers</t>
  </si>
  <si>
    <t>The Last Siege, the Final Truth</t>
  </si>
  <si>
    <t>Endgame</t>
  </si>
  <si>
    <t>End Game</t>
  </si>
  <si>
    <t>Judge's Call</t>
  </si>
  <si>
    <t>Equipment</t>
  </si>
  <si>
    <t>Odds</t>
  </si>
  <si>
    <t>Hero of Cartao</t>
  </si>
  <si>
    <t>Hero's Call</t>
  </si>
  <si>
    <t>Hero's Rise</t>
  </si>
  <si>
    <t>Hero's End</t>
  </si>
  <si>
    <t>Duel</t>
  </si>
  <si>
    <t>Changing Seasons</t>
  </si>
  <si>
    <t>Guardian of the People</t>
  </si>
  <si>
    <t>People of the Guardian</t>
  </si>
  <si>
    <t>Precipice</t>
  </si>
  <si>
    <t>Skyborn</t>
  </si>
  <si>
    <t>Paragon</t>
  </si>
  <si>
    <t>Savior</t>
  </si>
  <si>
    <t>Purgatory</t>
  </si>
  <si>
    <t>Sentinel</t>
  </si>
  <si>
    <t>Pantheon</t>
  </si>
  <si>
    <t>Secrets</t>
  </si>
  <si>
    <t>Pandemonium</t>
  </si>
  <si>
    <t>The Collected Stories</t>
  </si>
  <si>
    <t>Lando Calrissian Adventures</t>
  </si>
  <si>
    <t>The Mindharp of Sharu</t>
  </si>
  <si>
    <t>The Flamewind of Oseon</t>
  </si>
  <si>
    <t>The Starcave of ThonBoka</t>
  </si>
  <si>
    <t>Han Solo Adventures</t>
  </si>
  <si>
    <t>At Star's End</t>
  </si>
  <si>
    <t>Revenge</t>
  </si>
  <si>
    <t>The Lost Legacy</t>
  </si>
  <si>
    <t>Mist Encounter</t>
  </si>
  <si>
    <t>Command Decision</t>
  </si>
  <si>
    <t>An Apology</t>
  </si>
  <si>
    <t>Buyer's Market</t>
  </si>
  <si>
    <t>Crisis of Faith</t>
  </si>
  <si>
    <t>Handoff</t>
  </si>
  <si>
    <t>The Saga Begins</t>
  </si>
  <si>
    <t>Novella</t>
  </si>
  <si>
    <t>Gamer</t>
  </si>
  <si>
    <t>Insider</t>
  </si>
  <si>
    <t>Heist</t>
  </si>
  <si>
    <t>Adventure Journal</t>
  </si>
  <si>
    <t>DarkStryder Campaign</t>
  </si>
  <si>
    <t>The Empire: Side Trip</t>
  </si>
  <si>
    <t>The Mos Eisley Cantina: Hammertong</t>
  </si>
  <si>
    <t>The New Republic: Interlude at Darkknell</t>
  </si>
  <si>
    <t>Jabba's Palace: Sleight of Hand</t>
  </si>
  <si>
    <t>The Empire: First Contact</t>
  </si>
  <si>
    <t>The New Republic: Jade Solitaire</t>
  </si>
  <si>
    <t>Battle on Bonadan</t>
  </si>
  <si>
    <t>Dark Tidings</t>
  </si>
  <si>
    <t>War on Wayland</t>
  </si>
  <si>
    <t>Relic of Ruin</t>
  </si>
  <si>
    <t>A Perilous Plan</t>
  </si>
  <si>
    <t>Emissaries of the Void</t>
  </si>
  <si>
    <t>Omega Squad Targets</t>
  </si>
  <si>
    <t>Rise of the Empire</t>
  </si>
  <si>
    <t>Mercy Mission</t>
  </si>
  <si>
    <t>Melissa Scott</t>
  </si>
  <si>
    <t>The Levers of Power</t>
  </si>
  <si>
    <t>Dark Lord</t>
  </si>
  <si>
    <t>Trilogy</t>
  </si>
  <si>
    <t>Rise of Darth Vader</t>
  </si>
  <si>
    <t>A Grand Admiral Returns</t>
  </si>
  <si>
    <t>Bill Slavicsek</t>
  </si>
  <si>
    <t>New Jedi Order: Emissary of the Void</t>
  </si>
  <si>
    <t>Dark Rendezvous</t>
  </si>
  <si>
    <t>April Fool's</t>
  </si>
  <si>
    <t>A Finn and Poe Adventure</t>
  </si>
  <si>
    <t>A Han and Chewie Adventure</t>
  </si>
  <si>
    <t>A Luke and Leia Adventure</t>
  </si>
  <si>
    <t>Choose Your Destiny</t>
  </si>
  <si>
    <t>An Obi-Wan and Anakin Adventure</t>
  </si>
  <si>
    <t>Flight of the Falcon</t>
  </si>
  <si>
    <t>Lando's Luck</t>
  </si>
  <si>
    <t>Choose Your Destiny: Journey to TRoS</t>
  </si>
  <si>
    <t>Choose Your Destiny: Flight of the Falcon</t>
  </si>
  <si>
    <t>Pirate's Price</t>
  </si>
  <si>
    <t>Lou Anders</t>
  </si>
  <si>
    <t>Lanoree Brock, Je'daii Ranger</t>
  </si>
  <si>
    <t>Tales From: Aliens</t>
  </si>
  <si>
    <t>All Creatures Great and Small</t>
  </si>
  <si>
    <t>High Noon on Jakku</t>
  </si>
  <si>
    <t>A Recipe for Death</t>
  </si>
  <si>
    <t>The Face of Evil</t>
  </si>
  <si>
    <t>True Love</t>
  </si>
  <si>
    <t>Star Wars</t>
  </si>
  <si>
    <t>George Lucas</t>
  </si>
  <si>
    <t>Matthew Stover</t>
  </si>
  <si>
    <t>The Crimson Corsair</t>
  </si>
  <si>
    <t>Ylesia</t>
  </si>
  <si>
    <t>The Apprentice</t>
  </si>
  <si>
    <t>Recovery</t>
  </si>
  <si>
    <t>The Diversity Alliance</t>
  </si>
  <si>
    <t>The Shadows of Mindor</t>
  </si>
  <si>
    <t>The Escape</t>
  </si>
  <si>
    <t>Valentine's</t>
  </si>
  <si>
    <t>Original Trilogy</t>
  </si>
  <si>
    <t>The Heist</t>
  </si>
  <si>
    <t>The Darkness</t>
  </si>
  <si>
    <t>Jedi Lost</t>
  </si>
  <si>
    <t>Join the Resistance</t>
  </si>
  <si>
    <t>Escape from Vodran</t>
  </si>
  <si>
    <t>Attack on Starkiller Base</t>
  </si>
  <si>
    <t>Ben Blacker</t>
  </si>
  <si>
    <t>Train Heist</t>
  </si>
  <si>
    <t>Ella Patrick</t>
  </si>
  <si>
    <t>Leia and the Great Island Escape</t>
  </si>
  <si>
    <t>Darth Vader: Sith Lord</t>
  </si>
  <si>
    <t>Princess Leia: Royal Rebel</t>
  </si>
  <si>
    <t>Calliope Glass</t>
  </si>
  <si>
    <t>The Perfect Weapon</t>
  </si>
  <si>
    <t>Forces of Destiny</t>
  </si>
  <si>
    <t>Daring Adventures (Volume 1)</t>
  </si>
  <si>
    <t>Daring Adventures (Volume 2)</t>
  </si>
  <si>
    <t>The Leia Chronicles</t>
  </si>
  <si>
    <t>The Rey Chronicles</t>
  </si>
  <si>
    <t>Emma Carlson Berne</t>
  </si>
  <si>
    <t>Myths &amp; Fables</t>
  </si>
  <si>
    <t>Prequel Trilogy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</si>
</sst>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dd\ mmm\ yyyy"/>
    <numFmt numFmtId="165" formatCode="0\ &quot;ABY&quot;;\ 0\ &quot;BBY&quot;"/>
    <numFmt numFmtId="166" formatCode="0.0"/>
    <numFmt numFmtId="167" formatCode="_ * #,##0_ ;_ * \-#,##0_ ;_ * &quot;-&quot;??_ ;_ @_ 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9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4"/>
      <color theme="10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167" fontId="0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9" fillId="0" borderId="0" xfId="0" applyFont="1"/>
    <xf numFmtId="0" fontId="18" fillId="0" borderId="0" xfId="0" applyFont="1" applyAlignment="1">
      <alignment horizontal="center"/>
    </xf>
    <xf numFmtId="0" fontId="19" fillId="0" borderId="0" xfId="2" applyFont="1" applyAlignment="1" applyProtection="1"/>
    <xf numFmtId="0" fontId="20" fillId="0" borderId="0" xfId="2" applyFont="1" applyAlignment="1" applyProtection="1"/>
    <xf numFmtId="0" fontId="15" fillId="0" borderId="0" xfId="2" applyAlignment="1" applyProtection="1">
      <alignment horizontal="left"/>
    </xf>
    <xf numFmtId="0" fontId="21" fillId="0" borderId="0" xfId="0" applyFont="1"/>
    <xf numFmtId="165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2" applyFont="1" applyAlignment="1" applyProtection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center"/>
    </xf>
    <xf numFmtId="0" fontId="9" fillId="2" borderId="0" xfId="0" applyFont="1" applyFill="1"/>
    <xf numFmtId="0" fontId="9" fillId="0" borderId="0" xfId="0" applyFont="1" applyFill="1"/>
    <xf numFmtId="0" fontId="9" fillId="2" borderId="0" xfId="0" applyFont="1" applyFill="1" applyAlignment="1">
      <alignment horizontal="left"/>
    </xf>
  </cellXfs>
  <cellStyles count="3">
    <cellStyle name="Hyperlink" xfId="2" builtinId="8"/>
    <cellStyle name="Komma" xfId="1" builtinId="3"/>
    <cellStyle name="Standaard" xfId="0" builtinId="0"/>
  </cellStyles>
  <dxfs count="15">
    <dxf>
      <font>
        <color rgb="FF00B050"/>
      </font>
    </dxf>
    <dxf>
      <font>
        <color theme="9"/>
      </font>
    </dxf>
    <dxf>
      <font>
        <color rgb="FF00B050"/>
      </font>
    </dxf>
    <dxf>
      <font>
        <color theme="9"/>
      </font>
    </dxf>
    <dxf>
      <font>
        <color rgb="FF00B050"/>
      </font>
    </dxf>
    <dxf>
      <font>
        <color theme="9"/>
      </font>
    </dxf>
    <dxf>
      <font>
        <color rgb="FF00B050"/>
      </font>
    </dxf>
    <dxf>
      <font>
        <color theme="9"/>
      </font>
    </dxf>
    <dxf>
      <font>
        <b/>
        <i val="0"/>
        <color theme="9"/>
      </font>
    </dxf>
    <dxf>
      <font>
        <color rgb="FF00B050"/>
      </font>
    </dxf>
    <dxf>
      <font>
        <color theme="9"/>
      </font>
    </dxf>
    <dxf>
      <font>
        <b/>
        <i val="0"/>
        <color rgb="FFFFC000"/>
      </font>
    </dxf>
    <dxf>
      <font>
        <b/>
        <i val="0"/>
        <color rgb="FFFF0000"/>
      </font>
    </dxf>
    <dxf>
      <font>
        <b/>
        <i val="0"/>
        <color rgb="FF00B050"/>
      </font>
    </dxf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ini.com/list/book-review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theforce.net/books/reviews/main_reviews.asp" TargetMode="External"/><Relationship Id="rId1" Type="http://schemas.openxmlformats.org/officeDocument/2006/relationships/hyperlink" Target="http://fangirlblog.com/review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dreads.com/" TargetMode="External"/><Relationship Id="rId4" Type="http://schemas.openxmlformats.org/officeDocument/2006/relationships/hyperlink" Target="https://www.youtini.com/list/youtini-reading-or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548"/>
  <sheetViews>
    <sheetView tabSelected="1"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6" bestFit="1" customWidth="1"/>
    <col min="2" max="2" width="38" style="36" bestFit="1" customWidth="1"/>
    <col min="3" max="3" width="45.140625" bestFit="1" customWidth="1"/>
    <col min="4" max="4" width="26.42578125" style="36" customWidth="1"/>
    <col min="5" max="5" width="11.42578125" style="8" customWidth="1"/>
    <col min="6" max="6" width="11.28515625" style="8" customWidth="1"/>
    <col min="7" max="8" width="10.28515625" style="8" customWidth="1"/>
    <col min="9" max="9" width="11.7109375" style="8" customWidth="1"/>
    <col min="10" max="10" width="9.28515625" customWidth="1"/>
    <col min="11" max="11" width="11.7109375" customWidth="1"/>
    <col min="12" max="12" width="10.7109375" customWidth="1"/>
    <col min="13" max="13" width="14.5703125" customWidth="1"/>
    <col min="14" max="14" width="9.85546875" bestFit="1" customWidth="1"/>
    <col min="15" max="15" width="9.42578125" customWidth="1"/>
    <col min="16" max="17" width="14.140625" customWidth="1"/>
    <col min="18" max="18" width="3.5703125" customWidth="1"/>
    <col min="19" max="19" width="8" customWidth="1"/>
    <col min="20" max="20" width="8.140625" customWidth="1"/>
    <col min="21" max="21" width="6.85546875" customWidth="1"/>
    <col min="22" max="22" width="8.140625" customWidth="1"/>
    <col min="23" max="23" width="15.85546875" customWidth="1"/>
    <col min="24" max="24" width="15.7109375" customWidth="1"/>
    <col min="25" max="25" width="12.140625" customWidth="1"/>
    <col min="26" max="26" width="20.42578125" customWidth="1"/>
    <col min="27" max="28" width="11.5703125" style="8" customWidth="1"/>
    <col min="29" max="29" width="8.7109375" style="8" customWidth="1"/>
    <col min="30" max="30" width="9.140625" style="8" customWidth="1"/>
    <col min="31" max="31" width="8.85546875" style="8" customWidth="1"/>
    <col min="32" max="32" width="7.42578125" style="8" customWidth="1"/>
    <col min="33" max="33" width="8.42578125" style="8" customWidth="1"/>
    <col min="34" max="34" width="11.28515625" style="8" customWidth="1"/>
    <col min="35" max="35" width="7" style="8" customWidth="1"/>
    <col min="36" max="36" width="8.85546875" style="8" customWidth="1"/>
    <col min="37" max="37" width="7.7109375" style="8" customWidth="1"/>
    <col min="38" max="38" width="8.42578125" style="8" customWidth="1"/>
    <col min="39" max="39" width="7.85546875" style="8" customWidth="1"/>
    <col min="40" max="40" width="6.85546875" style="8" customWidth="1"/>
    <col min="41" max="41" width="9.140625" style="8" customWidth="1"/>
    <col min="42" max="42" width="13.7109375" style="8" customWidth="1"/>
    <col min="43" max="43" width="19.28515625" customWidth="1"/>
    <col min="44" max="44" width="21.7109375" customWidth="1"/>
    <col min="45" max="45" width="11" customWidth="1"/>
    <col min="46" max="46" width="16" customWidth="1"/>
    <col min="47" max="47" width="12.7109375" customWidth="1"/>
    <col min="48" max="48" width="11.140625" customWidth="1"/>
    <col min="49" max="49" width="20.140625" customWidth="1"/>
    <col min="50" max="50" width="21.42578125" customWidth="1"/>
    <col min="51" max="51" width="16.140625" customWidth="1"/>
    <col min="52" max="52" width="11.140625" customWidth="1"/>
    <col min="53" max="53" width="20.5703125" customWidth="1"/>
    <col min="54" max="54" width="11.28515625" customWidth="1"/>
    <col min="55" max="55" width="19" customWidth="1"/>
    <col min="56" max="57" width="8" customWidth="1"/>
    <col min="58" max="58" width="10" customWidth="1"/>
    <col min="59" max="59" width="11.7109375" customWidth="1"/>
    <col min="60" max="60" width="10.85546875" customWidth="1"/>
    <col min="61" max="61" width="11.85546875" customWidth="1"/>
    <col min="62" max="62" width="12.42578125" customWidth="1"/>
    <col min="63" max="63" width="12.7109375" customWidth="1"/>
    <col min="64" max="64" width="11.85546875" customWidth="1"/>
    <col min="65" max="65" width="14" customWidth="1"/>
    <col min="66" max="66" width="9" customWidth="1"/>
    <col min="67" max="67" width="10.85546875" customWidth="1"/>
    <col min="68" max="68" width="13.7109375" customWidth="1"/>
    <col min="69" max="69" width="14.28515625" customWidth="1"/>
    <col min="70" max="70" width="11.42578125" customWidth="1"/>
    <col min="71" max="71" width="7.85546875" customWidth="1"/>
    <col min="72" max="72" width="13" customWidth="1"/>
    <col min="73" max="73" width="11.85546875" customWidth="1"/>
    <col min="74" max="74" width="11.42578125" customWidth="1"/>
    <col min="75" max="75" width="13.7109375" customWidth="1"/>
    <col min="76" max="76" width="9.42578125" customWidth="1"/>
    <col min="77" max="77" width="11.28515625" customWidth="1"/>
    <col min="78" max="78" width="9.85546875" customWidth="1"/>
    <col min="79" max="79" width="10.28515625" customWidth="1"/>
    <col min="80" max="80" width="8.85546875" customWidth="1"/>
    <col min="81" max="81" width="8.140625" customWidth="1"/>
    <col min="82" max="82" width="8" customWidth="1"/>
    <col min="83" max="83" width="12" customWidth="1"/>
    <col min="84" max="84" width="13.140625" customWidth="1"/>
    <col min="85" max="85" width="11.5703125" customWidth="1"/>
    <col min="86" max="86" width="10.28515625" customWidth="1"/>
    <col min="87" max="87" width="9.140625" customWidth="1"/>
    <col min="88" max="88" width="9.28515625" customWidth="1"/>
    <col min="89" max="89" width="8.42578125" customWidth="1"/>
    <col min="90" max="90" width="13.42578125" customWidth="1"/>
    <col min="91" max="91" width="7.85546875" customWidth="1"/>
    <col min="92" max="92" width="8.42578125" customWidth="1"/>
    <col min="93" max="93" width="7.85546875" customWidth="1"/>
    <col min="94" max="94" width="9" customWidth="1"/>
    <col min="95" max="95" width="12.28515625" customWidth="1"/>
    <col min="96" max="96" width="9.140625" customWidth="1"/>
    <col min="97" max="97" width="9.85546875" customWidth="1"/>
    <col min="98" max="98" width="9.5703125" customWidth="1"/>
    <col min="99" max="99" width="13" customWidth="1"/>
    <col min="100" max="100" width="10.5703125" customWidth="1"/>
    <col min="101" max="101" width="9.5703125" customWidth="1"/>
    <col min="102" max="102" width="20.42578125" customWidth="1"/>
    <col min="103" max="103" width="17" customWidth="1"/>
    <col min="104" max="104" width="10" customWidth="1"/>
    <col min="105" max="105" width="15.7109375" customWidth="1"/>
    <col min="106" max="106" width="11.140625" customWidth="1"/>
    <col min="107" max="107" width="9" customWidth="1"/>
    <col min="108" max="108" width="12" customWidth="1"/>
    <col min="109" max="109" width="8.28515625" customWidth="1"/>
    <col min="110" max="110" width="7.140625" customWidth="1"/>
    <col min="111" max="111" width="10.42578125" customWidth="1"/>
    <col min="112" max="112" width="10.42578125" bestFit="1" customWidth="1"/>
  </cols>
  <sheetData>
    <row r="1" spans="1:112" ht="18.75">
      <c r="A1" s="12" t="s">
        <v>742</v>
      </c>
      <c r="B1" s="41" t="s">
        <v>46</v>
      </c>
      <c r="C1" s="2" t="s">
        <v>11</v>
      </c>
      <c r="D1" s="49" t="s">
        <v>12</v>
      </c>
      <c r="E1" s="47" t="s">
        <v>13</v>
      </c>
      <c r="F1" s="47"/>
      <c r="G1" s="47" t="s">
        <v>14</v>
      </c>
      <c r="H1" s="47"/>
      <c r="I1" s="2" t="s">
        <v>15</v>
      </c>
      <c r="J1" s="2" t="s">
        <v>16</v>
      </c>
      <c r="K1" s="17" t="s">
        <v>39</v>
      </c>
      <c r="L1" s="2" t="s">
        <v>40</v>
      </c>
      <c r="M1" s="2" t="s">
        <v>558</v>
      </c>
      <c r="N1" s="2" t="s">
        <v>744</v>
      </c>
      <c r="O1" s="2" t="s">
        <v>255</v>
      </c>
      <c r="P1" s="38" t="s">
        <v>258</v>
      </c>
      <c r="Q1" s="48" t="s">
        <v>257</v>
      </c>
      <c r="R1" s="48"/>
      <c r="S1" s="38" t="s">
        <v>743</v>
      </c>
      <c r="T1" s="38" t="s">
        <v>741</v>
      </c>
      <c r="U1" s="39" t="s">
        <v>745</v>
      </c>
      <c r="V1" s="2" t="s">
        <v>259</v>
      </c>
      <c r="W1" s="2" t="s">
        <v>260</v>
      </c>
      <c r="X1" s="2" t="s">
        <v>261</v>
      </c>
      <c r="Y1" s="2" t="s">
        <v>262</v>
      </c>
      <c r="Z1" s="2" t="s">
        <v>263</v>
      </c>
      <c r="AA1" s="7" t="s">
        <v>12</v>
      </c>
      <c r="AB1" s="7" t="s">
        <v>504</v>
      </c>
      <c r="AC1" s="7" t="s">
        <v>505</v>
      </c>
      <c r="AD1" s="7" t="s">
        <v>506</v>
      </c>
      <c r="AE1" s="7" t="s">
        <v>507</v>
      </c>
      <c r="AF1" s="7" t="s">
        <v>508</v>
      </c>
      <c r="AG1" s="7" t="s">
        <v>3</v>
      </c>
      <c r="AH1" s="7" t="s">
        <v>509</v>
      </c>
      <c r="AI1" s="7" t="s">
        <v>510</v>
      </c>
      <c r="AJ1" s="7" t="s">
        <v>511</v>
      </c>
      <c r="AK1" s="7" t="s">
        <v>512</v>
      </c>
      <c r="AL1" s="7" t="s">
        <v>513</v>
      </c>
      <c r="AM1" s="7" t="s">
        <v>514</v>
      </c>
      <c r="AN1" s="7" t="s">
        <v>515</v>
      </c>
      <c r="AO1" s="7" t="s">
        <v>516</v>
      </c>
      <c r="AP1" s="7" t="s">
        <v>160</v>
      </c>
      <c r="AQ1" s="7" t="s">
        <v>47</v>
      </c>
      <c r="AR1" s="7" t="s">
        <v>524</v>
      </c>
      <c r="AS1" s="7" t="s">
        <v>525</v>
      </c>
      <c r="AT1" s="7" t="s">
        <v>19</v>
      </c>
      <c r="AU1" s="7" t="s">
        <v>526</v>
      </c>
      <c r="AV1" s="7" t="s">
        <v>527</v>
      </c>
      <c r="AW1" s="7" t="s">
        <v>528</v>
      </c>
      <c r="AX1" s="7" t="s">
        <v>529</v>
      </c>
      <c r="AY1" s="7" t="s">
        <v>530</v>
      </c>
      <c r="AZ1" s="7" t="s">
        <v>531</v>
      </c>
      <c r="BA1" s="7" t="s">
        <v>532</v>
      </c>
      <c r="BB1" s="7" t="s">
        <v>556</v>
      </c>
      <c r="BC1" s="7" t="s">
        <v>87</v>
      </c>
      <c r="BD1" s="7" t="s">
        <v>533</v>
      </c>
      <c r="BE1" s="7" t="s">
        <v>361</v>
      </c>
      <c r="BF1" s="7" t="s">
        <v>534</v>
      </c>
      <c r="BG1" s="7" t="s">
        <v>535</v>
      </c>
      <c r="BH1" s="7" t="s">
        <v>557</v>
      </c>
      <c r="BI1" s="7" t="s">
        <v>536</v>
      </c>
      <c r="BJ1" s="7" t="s">
        <v>537</v>
      </c>
      <c r="BK1" s="7" t="s">
        <v>538</v>
      </c>
      <c r="BL1" s="7" t="s">
        <v>539</v>
      </c>
      <c r="BM1" s="7" t="s">
        <v>540</v>
      </c>
      <c r="BN1" s="7" t="s">
        <v>559</v>
      </c>
      <c r="BO1" s="12" t="s">
        <v>465</v>
      </c>
      <c r="BP1" s="7" t="s">
        <v>560</v>
      </c>
      <c r="BQ1" s="7" t="s">
        <v>561</v>
      </c>
      <c r="BR1" s="7" t="s">
        <v>562</v>
      </c>
      <c r="BS1" s="7" t="s">
        <v>563</v>
      </c>
      <c r="BT1" s="7" t="s">
        <v>564</v>
      </c>
      <c r="BU1" s="7" t="s">
        <v>64</v>
      </c>
      <c r="BV1" s="7" t="s">
        <v>159</v>
      </c>
      <c r="BW1" s="7" t="s">
        <v>565</v>
      </c>
      <c r="BX1" s="7" t="s">
        <v>523</v>
      </c>
      <c r="BY1" s="7" t="s">
        <v>566</v>
      </c>
      <c r="BZ1" s="7" t="s">
        <v>567</v>
      </c>
      <c r="CA1" s="7" t="s">
        <v>573</v>
      </c>
      <c r="CB1" s="7" t="s">
        <v>572</v>
      </c>
      <c r="CC1" s="12" t="s">
        <v>597</v>
      </c>
      <c r="CD1" s="12" t="s">
        <v>568</v>
      </c>
      <c r="CE1" s="7" t="s">
        <v>574</v>
      </c>
      <c r="CF1" s="7" t="s">
        <v>575</v>
      </c>
      <c r="CG1" s="7" t="s">
        <v>571</v>
      </c>
      <c r="CH1" s="7" t="s">
        <v>570</v>
      </c>
      <c r="CI1" s="7" t="s">
        <v>491</v>
      </c>
      <c r="CJ1" s="12" t="s">
        <v>569</v>
      </c>
      <c r="CK1" s="7" t="s">
        <v>576</v>
      </c>
      <c r="CL1" s="7" t="s">
        <v>587</v>
      </c>
      <c r="CM1" s="7" t="s">
        <v>578</v>
      </c>
      <c r="CN1" s="7" t="s">
        <v>577</v>
      </c>
      <c r="CO1" s="7" t="s">
        <v>579</v>
      </c>
      <c r="CP1" s="7" t="s">
        <v>580</v>
      </c>
      <c r="CQ1" s="7" t="s">
        <v>99</v>
      </c>
      <c r="CR1" s="7" t="s">
        <v>581</v>
      </c>
      <c r="CS1" s="7" t="s">
        <v>582</v>
      </c>
      <c r="CT1" s="7" t="s">
        <v>583</v>
      </c>
      <c r="CU1" s="7" t="s">
        <v>584</v>
      </c>
      <c r="CV1" s="7" t="s">
        <v>246</v>
      </c>
      <c r="CW1" s="7" t="s">
        <v>585</v>
      </c>
      <c r="CX1" s="7" t="s">
        <v>586</v>
      </c>
      <c r="CY1" s="7" t="s">
        <v>588</v>
      </c>
      <c r="CZ1" s="7" t="s">
        <v>589</v>
      </c>
      <c r="DA1" s="7" t="s">
        <v>590</v>
      </c>
      <c r="DB1" s="7" t="s">
        <v>591</v>
      </c>
      <c r="DC1" s="7" t="s">
        <v>592</v>
      </c>
      <c r="DD1" s="7" t="s">
        <v>120</v>
      </c>
      <c r="DE1" s="7" t="s">
        <v>593</v>
      </c>
      <c r="DF1" s="7" t="s">
        <v>594</v>
      </c>
      <c r="DG1" s="7" t="s">
        <v>595</v>
      </c>
      <c r="DH1" s="7" t="s">
        <v>596</v>
      </c>
    </row>
    <row r="2" spans="1:112" ht="15" customHeight="1">
      <c r="A2" s="8">
        <v>1</v>
      </c>
      <c r="B2" s="36" t="s">
        <v>243</v>
      </c>
      <c r="C2" t="s">
        <v>874</v>
      </c>
      <c r="D2" s="21" t="s">
        <v>245</v>
      </c>
      <c r="E2" s="28">
        <v>41389</v>
      </c>
      <c r="F2" s="28"/>
      <c r="G2" s="42">
        <v>-25793</v>
      </c>
      <c r="H2" s="42"/>
      <c r="J2" s="8"/>
      <c r="K2" s="8" t="s">
        <v>149</v>
      </c>
      <c r="L2" s="8" t="s">
        <v>143</v>
      </c>
      <c r="M2" s="8">
        <f>COUNTA(R2:T2,AA2:DH2)</f>
        <v>5</v>
      </c>
      <c r="N2" s="11">
        <f>IFERROR(AVERAGE(R2:U2),"")</f>
        <v>8.56</v>
      </c>
      <c r="O2" s="8">
        <v>71</v>
      </c>
      <c r="P2" s="8" t="s">
        <v>264</v>
      </c>
      <c r="Q2" s="8" t="str">
        <f>IF(R2="","",IF(R2&lt;6,"6: Mediocre",IF(R2&lt;7,"5: Okay",IF(R2&lt;8,"4: Good",IF(R2&lt;9,"3: Very Good",IF(R2&lt;=9.5,"2: Incredible","1: Masterpiece"))))))</f>
        <v>3: Very Good</v>
      </c>
      <c r="R2" s="11">
        <f>IFERROR(ROUND(AVERAGE(V2:Z2),1),"")</f>
        <v>8</v>
      </c>
      <c r="S2" s="11">
        <f>4/4*10</f>
        <v>10</v>
      </c>
      <c r="T2" s="11"/>
      <c r="U2" s="11">
        <f>3.84/5*10</f>
        <v>7.68</v>
      </c>
      <c r="V2" s="8">
        <v>6.3</v>
      </c>
      <c r="W2" s="8">
        <v>8.6999999999999993</v>
      </c>
      <c r="X2" s="8">
        <v>9.1999999999999993</v>
      </c>
      <c r="Y2" s="8">
        <v>7.8</v>
      </c>
      <c r="Z2" s="8">
        <v>8</v>
      </c>
      <c r="AA2" s="8">
        <v>3</v>
      </c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>
        <v>1</v>
      </c>
      <c r="BE2" s="8"/>
      <c r="BF2" s="8"/>
      <c r="BG2" s="8"/>
      <c r="BH2" s="8">
        <v>12</v>
      </c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</row>
    <row r="3" spans="1:112" ht="15" customHeight="1">
      <c r="A3" s="8">
        <v>2</v>
      </c>
      <c r="B3" s="36" t="s">
        <v>243</v>
      </c>
      <c r="C3" t="s">
        <v>244</v>
      </c>
      <c r="D3" s="21" t="s">
        <v>245</v>
      </c>
      <c r="E3" s="28">
        <v>41401</v>
      </c>
      <c r="F3" s="28"/>
      <c r="G3" s="42">
        <v>-25802</v>
      </c>
      <c r="H3" s="42">
        <v>-25793</v>
      </c>
      <c r="J3" s="8"/>
      <c r="K3" s="8" t="s">
        <v>48</v>
      </c>
      <c r="L3" s="8" t="s">
        <v>143</v>
      </c>
      <c r="M3" s="8">
        <f t="shared" ref="M3" si="0">COUNTA(R3:T3,AA3:DH3)</f>
        <v>2</v>
      </c>
      <c r="N3" s="11">
        <f t="shared" ref="N3" si="1">IFERROR(AVERAGE(R3:U3),"")</f>
        <v>7.45</v>
      </c>
      <c r="O3" s="8">
        <v>146</v>
      </c>
      <c r="P3" s="8" t="s">
        <v>271</v>
      </c>
      <c r="Q3" s="8" t="str">
        <f>IF(R3="","",IF(R3&lt;6,"6: Mediocre",IF(R3&lt;7,"5: Okay",IF(R3&lt;8,"4: Good",IF(R3&lt;9,"3: Very Good",IF(R3&lt;=9.5,"2: Incredible","1: Masterpiece"))))))</f>
        <v>4: Good</v>
      </c>
      <c r="R3" s="11">
        <f>IFERROR(ROUND(AVERAGE(V3:Z3),1),"")</f>
        <v>7.5</v>
      </c>
      <c r="S3" s="11"/>
      <c r="T3" s="11"/>
      <c r="U3" s="11">
        <f>3.7/5*10</f>
        <v>7.4</v>
      </c>
      <c r="V3" s="8">
        <v>7.5</v>
      </c>
      <c r="W3" s="8">
        <v>7.5</v>
      </c>
      <c r="X3" s="8">
        <v>8</v>
      </c>
      <c r="Y3" s="8">
        <v>7.5</v>
      </c>
      <c r="Z3" s="8">
        <v>7</v>
      </c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>
        <v>0</v>
      </c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</row>
    <row r="4" spans="1:112" ht="15" customHeight="1">
      <c r="A4" s="8">
        <v>3</v>
      </c>
      <c r="B4" s="36" t="s">
        <v>248</v>
      </c>
      <c r="C4" t="s">
        <v>816</v>
      </c>
      <c r="D4" s="21" t="s">
        <v>123</v>
      </c>
      <c r="E4" s="28">
        <v>41114</v>
      </c>
      <c r="F4" s="28"/>
      <c r="G4" s="42">
        <v>-5000</v>
      </c>
      <c r="H4" s="42">
        <v>-2975</v>
      </c>
      <c r="J4" s="8"/>
      <c r="K4" s="8" t="s">
        <v>254</v>
      </c>
      <c r="L4" s="8" t="s">
        <v>143</v>
      </c>
      <c r="M4" s="8">
        <f t="shared" ref="M4:M66" si="2">COUNTA(R4:T4,AA4:DH4)</f>
        <v>5</v>
      </c>
      <c r="N4" s="11">
        <f t="shared" ref="N4:N66" si="3">IFERROR(AVERAGE(R4:U4),"")</f>
        <v>8.56</v>
      </c>
      <c r="O4" s="8">
        <v>71</v>
      </c>
      <c r="P4" s="8" t="s">
        <v>264</v>
      </c>
      <c r="Q4" s="8" t="str">
        <f>IF(R4="","",IF(R4&lt;6,"6: Mediocre",IF(R4&lt;7,"5: Okay",IF(R4&lt;8,"4: Good",IF(R4&lt;9,"3: Very Good",IF(R4&lt;=9.5,"2: Incredible","1: Masterpiece"))))))</f>
        <v>3: Very Good</v>
      </c>
      <c r="R4" s="11">
        <f>IFERROR(ROUND(AVERAGE(V4:Z4),1),"")</f>
        <v>8</v>
      </c>
      <c r="S4" s="11">
        <f>4/4*10</f>
        <v>10</v>
      </c>
      <c r="T4" s="11"/>
      <c r="U4" s="11">
        <f>3.84/5*10</f>
        <v>7.68</v>
      </c>
      <c r="V4" s="8">
        <v>6.3</v>
      </c>
      <c r="W4" s="8">
        <v>8.6999999999999993</v>
      </c>
      <c r="X4" s="8">
        <v>9.1999999999999993</v>
      </c>
      <c r="Y4" s="8">
        <v>7.8</v>
      </c>
      <c r="Z4" s="8">
        <v>8</v>
      </c>
      <c r="AA4" s="8">
        <v>3</v>
      </c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>
        <v>1</v>
      </c>
      <c r="BE4" s="8"/>
      <c r="BF4" s="8"/>
      <c r="BG4" s="8"/>
      <c r="BH4" s="8">
        <v>12</v>
      </c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</row>
    <row r="5" spans="1:112" ht="15" customHeight="1">
      <c r="A5" s="8">
        <v>4</v>
      </c>
      <c r="B5" s="36" t="s">
        <v>248</v>
      </c>
      <c r="C5" t="s">
        <v>807</v>
      </c>
      <c r="D5" s="21" t="s">
        <v>123</v>
      </c>
      <c r="E5" s="28">
        <v>39961</v>
      </c>
      <c r="F5" s="28"/>
      <c r="G5" s="42">
        <v>-5000</v>
      </c>
      <c r="H5" s="42"/>
      <c r="J5" s="8"/>
      <c r="K5" s="8" t="s">
        <v>149</v>
      </c>
      <c r="L5" s="8" t="s">
        <v>143</v>
      </c>
      <c r="M5" s="8">
        <f t="shared" si="2"/>
        <v>0</v>
      </c>
      <c r="N5" s="11" t="str">
        <f t="shared" si="3"/>
        <v/>
      </c>
      <c r="O5" s="8"/>
      <c r="P5" s="8"/>
      <c r="Q5" s="8"/>
      <c r="R5" s="11"/>
      <c r="S5" s="11"/>
      <c r="T5" s="11"/>
      <c r="U5" s="11"/>
      <c r="V5" s="8"/>
      <c r="W5" s="8"/>
      <c r="X5" s="8"/>
      <c r="Y5" s="8"/>
      <c r="Z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</row>
    <row r="6" spans="1:112" ht="15" customHeight="1">
      <c r="A6" s="8">
        <v>5</v>
      </c>
      <c r="B6" s="36" t="s">
        <v>248</v>
      </c>
      <c r="C6" t="s">
        <v>808</v>
      </c>
      <c r="D6" s="21" t="s">
        <v>123</v>
      </c>
      <c r="E6" s="28">
        <v>40015</v>
      </c>
      <c r="F6" s="28"/>
      <c r="G6" s="42">
        <v>-5000</v>
      </c>
      <c r="H6" s="42"/>
      <c r="J6" s="8"/>
      <c r="K6" s="8" t="s">
        <v>149</v>
      </c>
      <c r="L6" s="8" t="s">
        <v>143</v>
      </c>
      <c r="M6" s="8">
        <f t="shared" si="2"/>
        <v>0</v>
      </c>
      <c r="N6" s="11" t="str">
        <f t="shared" si="3"/>
        <v/>
      </c>
      <c r="O6" s="8"/>
      <c r="P6" s="8"/>
      <c r="Q6" s="8"/>
      <c r="R6" s="11"/>
      <c r="S6" s="11"/>
      <c r="T6" s="11"/>
      <c r="U6" s="11"/>
      <c r="V6" s="8"/>
      <c r="W6" s="8"/>
      <c r="X6" s="8"/>
      <c r="Y6" s="8"/>
      <c r="Z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</row>
    <row r="7" spans="1:112" ht="15" customHeight="1">
      <c r="A7" s="8">
        <v>6</v>
      </c>
      <c r="B7" s="36" t="s">
        <v>248</v>
      </c>
      <c r="C7" t="s">
        <v>809</v>
      </c>
      <c r="D7" s="21" t="s">
        <v>123</v>
      </c>
      <c r="E7" s="28">
        <v>40219</v>
      </c>
      <c r="F7" s="28"/>
      <c r="G7" s="42">
        <v>-4985</v>
      </c>
      <c r="H7" s="42"/>
      <c r="J7" s="8"/>
      <c r="K7" s="8" t="s">
        <v>149</v>
      </c>
      <c r="L7" s="8" t="s">
        <v>143</v>
      </c>
      <c r="M7" s="8">
        <f t="shared" si="2"/>
        <v>0</v>
      </c>
      <c r="N7" s="11" t="str">
        <f t="shared" si="3"/>
        <v/>
      </c>
      <c r="O7" s="8"/>
      <c r="P7" s="8"/>
      <c r="Q7" s="8"/>
      <c r="R7" s="11"/>
      <c r="S7" s="11"/>
      <c r="T7" s="11"/>
      <c r="U7" s="11"/>
      <c r="V7" s="8"/>
      <c r="W7" s="8"/>
      <c r="X7" s="8"/>
      <c r="Y7" s="8"/>
      <c r="Z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</row>
    <row r="8" spans="1:112" ht="15" customHeight="1">
      <c r="A8" s="8">
        <v>7</v>
      </c>
      <c r="B8" s="36" t="s">
        <v>248</v>
      </c>
      <c r="C8" t="s">
        <v>810</v>
      </c>
      <c r="D8" s="21" t="s">
        <v>123</v>
      </c>
      <c r="E8" s="28">
        <v>40295</v>
      </c>
      <c r="F8" s="28"/>
      <c r="G8" s="42">
        <v>-4975</v>
      </c>
      <c r="H8" s="42"/>
      <c r="J8" s="8"/>
      <c r="K8" s="8" t="s">
        <v>149</v>
      </c>
      <c r="L8" s="8" t="s">
        <v>143</v>
      </c>
      <c r="M8" s="8">
        <f t="shared" si="2"/>
        <v>0</v>
      </c>
      <c r="N8" s="11" t="str">
        <f t="shared" si="3"/>
        <v/>
      </c>
      <c r="O8" s="8"/>
      <c r="P8" s="8"/>
      <c r="Q8" s="8"/>
      <c r="R8" s="11"/>
      <c r="S8" s="11"/>
      <c r="T8" s="11"/>
      <c r="U8" s="11"/>
      <c r="V8" s="8"/>
      <c r="W8" s="8"/>
      <c r="X8" s="8"/>
      <c r="Y8" s="8"/>
      <c r="Z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</row>
    <row r="9" spans="1:112" ht="15" customHeight="1">
      <c r="A9" s="8">
        <v>8</v>
      </c>
      <c r="B9" s="36" t="s">
        <v>139</v>
      </c>
      <c r="C9" t="s">
        <v>727</v>
      </c>
      <c r="D9" s="21" t="s">
        <v>730</v>
      </c>
      <c r="E9" s="28">
        <v>44397</v>
      </c>
      <c r="F9" s="28"/>
      <c r="G9" s="43">
        <v>-3964</v>
      </c>
      <c r="H9" s="44">
        <v>-3962</v>
      </c>
      <c r="J9" s="40"/>
      <c r="K9" s="8" t="s">
        <v>729</v>
      </c>
      <c r="L9" s="8" t="s">
        <v>143</v>
      </c>
      <c r="M9" s="8">
        <f t="shared" si="2"/>
        <v>0</v>
      </c>
      <c r="N9" s="11" t="str">
        <f t="shared" si="3"/>
        <v/>
      </c>
      <c r="O9" s="8"/>
      <c r="P9" s="8"/>
      <c r="Q9" s="8"/>
      <c r="R9" s="11"/>
      <c r="S9" s="11"/>
      <c r="T9" s="11"/>
      <c r="U9" s="11"/>
      <c r="V9" s="8"/>
      <c r="W9" s="8"/>
      <c r="X9" s="8"/>
      <c r="Y9" s="8"/>
      <c r="Z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</row>
    <row r="10" spans="1:112" ht="15" customHeight="1">
      <c r="A10" s="8">
        <v>9</v>
      </c>
      <c r="B10" s="36" t="s">
        <v>248</v>
      </c>
      <c r="C10" t="s">
        <v>811</v>
      </c>
      <c r="D10" s="21" t="s">
        <v>123</v>
      </c>
      <c r="E10" s="28">
        <v>40476</v>
      </c>
      <c r="F10" s="28"/>
      <c r="G10" s="42">
        <v>-3960</v>
      </c>
      <c r="H10" s="42"/>
      <c r="J10" s="8"/>
      <c r="K10" s="8" t="s">
        <v>149</v>
      </c>
      <c r="L10" s="8" t="s">
        <v>143</v>
      </c>
      <c r="M10" s="8">
        <f t="shared" si="2"/>
        <v>0</v>
      </c>
      <c r="N10" s="11" t="str">
        <f t="shared" si="3"/>
        <v/>
      </c>
      <c r="O10" s="8"/>
      <c r="P10" s="8"/>
      <c r="Q10" s="8"/>
      <c r="R10" s="11"/>
      <c r="S10" s="11"/>
      <c r="T10" s="11"/>
      <c r="U10" s="11"/>
      <c r="V10" s="8"/>
      <c r="W10" s="8"/>
      <c r="X10" s="8"/>
      <c r="Y10" s="8"/>
      <c r="Z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</row>
    <row r="11" spans="1:112" ht="15" customHeight="1">
      <c r="A11" s="8">
        <v>10</v>
      </c>
      <c r="B11" s="36" t="s">
        <v>248</v>
      </c>
      <c r="C11" t="s">
        <v>812</v>
      </c>
      <c r="D11" s="21" t="s">
        <v>123</v>
      </c>
      <c r="E11" s="28">
        <v>40595</v>
      </c>
      <c r="F11" s="28"/>
      <c r="G11" s="42">
        <v>-3960</v>
      </c>
      <c r="H11" s="42">
        <v>-3959</v>
      </c>
      <c r="J11" s="8"/>
      <c r="K11" s="8" t="s">
        <v>149</v>
      </c>
      <c r="L11" s="8" t="s">
        <v>143</v>
      </c>
      <c r="M11" s="8">
        <f t="shared" si="2"/>
        <v>0</v>
      </c>
      <c r="N11" s="11" t="str">
        <f t="shared" si="3"/>
        <v/>
      </c>
      <c r="O11" s="8"/>
      <c r="P11" s="8"/>
      <c r="Q11" s="8"/>
      <c r="R11" s="11"/>
      <c r="S11" s="11"/>
      <c r="T11" s="11"/>
      <c r="U11" s="11"/>
      <c r="V11" s="8"/>
      <c r="W11" s="8"/>
      <c r="X11" s="8"/>
      <c r="Y11" s="8"/>
      <c r="Z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</row>
    <row r="12" spans="1:112" ht="15" customHeight="1">
      <c r="A12" s="8">
        <v>11</v>
      </c>
      <c r="B12" s="36" t="s">
        <v>139</v>
      </c>
      <c r="C12" t="s">
        <v>352</v>
      </c>
      <c r="D12" s="21" t="s">
        <v>355</v>
      </c>
      <c r="E12" s="28">
        <v>37817</v>
      </c>
      <c r="F12" s="28"/>
      <c r="G12" s="42">
        <v>-3956</v>
      </c>
      <c r="H12" s="42"/>
      <c r="J12" s="8"/>
      <c r="K12" s="8" t="s">
        <v>353</v>
      </c>
      <c r="L12" s="8" t="s">
        <v>143</v>
      </c>
      <c r="M12" s="8">
        <f t="shared" si="2"/>
        <v>0</v>
      </c>
      <c r="N12" s="11" t="str">
        <f t="shared" si="3"/>
        <v/>
      </c>
      <c r="O12" s="8"/>
      <c r="P12" s="8"/>
      <c r="Q12" s="8" t="str">
        <f t="shared" ref="Q12:Q19" si="4">IF(R12="","",IF(R12&lt;6,"6: Mediocre",IF(R12&lt;7,"5: Okay",IF(R12&lt;8,"4: Good",IF(R12&lt;9,"3: Very Good",IF(R12&lt;=9.5,"2: Incredible","1: Masterpiece"))))))</f>
        <v/>
      </c>
      <c r="R12" s="11"/>
      <c r="S12" s="11"/>
      <c r="T12" s="11"/>
      <c r="U12" s="11"/>
      <c r="V12" s="8"/>
      <c r="W12" s="8"/>
      <c r="X12" s="8"/>
      <c r="Y12" s="8"/>
      <c r="Z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</row>
    <row r="13" spans="1:112" ht="15" customHeight="1">
      <c r="A13" s="8">
        <v>12</v>
      </c>
      <c r="B13" s="36" t="s">
        <v>139</v>
      </c>
      <c r="C13" t="s">
        <v>354</v>
      </c>
      <c r="D13" s="21" t="s">
        <v>355</v>
      </c>
      <c r="E13" s="28">
        <v>38327</v>
      </c>
      <c r="F13" s="28"/>
      <c r="G13" s="42">
        <v>-3951</v>
      </c>
      <c r="H13" s="42"/>
      <c r="J13" s="8"/>
      <c r="K13" s="8" t="s">
        <v>353</v>
      </c>
      <c r="L13" s="8" t="s">
        <v>143</v>
      </c>
      <c r="M13" s="8">
        <f t="shared" si="2"/>
        <v>0</v>
      </c>
      <c r="N13" s="11" t="str">
        <f t="shared" si="3"/>
        <v/>
      </c>
      <c r="O13" s="8"/>
      <c r="P13" s="8"/>
      <c r="Q13" s="8" t="str">
        <f t="shared" si="4"/>
        <v/>
      </c>
      <c r="R13" s="11"/>
      <c r="S13" s="11"/>
      <c r="T13" s="11"/>
      <c r="U13" s="11"/>
      <c r="V13" s="8"/>
      <c r="W13" s="8"/>
      <c r="X13" s="8"/>
      <c r="Y13" s="8"/>
      <c r="Z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</row>
    <row r="14" spans="1:112" ht="15" customHeight="1">
      <c r="A14" s="8">
        <v>13</v>
      </c>
      <c r="B14" s="36" t="s">
        <v>139</v>
      </c>
      <c r="C14" t="s">
        <v>246</v>
      </c>
      <c r="D14" s="21" t="s">
        <v>142</v>
      </c>
      <c r="E14" s="28">
        <v>40862</v>
      </c>
      <c r="F14" s="28"/>
      <c r="G14" s="42">
        <v>-3954</v>
      </c>
      <c r="H14" s="42">
        <v>-3950</v>
      </c>
      <c r="J14" s="8"/>
      <c r="K14" s="8" t="s">
        <v>48</v>
      </c>
      <c r="L14" s="8" t="s">
        <v>143</v>
      </c>
      <c r="M14" s="8">
        <f t="shared" si="2"/>
        <v>10</v>
      </c>
      <c r="N14" s="11">
        <f t="shared" si="3"/>
        <v>7.0050000000000008</v>
      </c>
      <c r="O14" s="8">
        <v>65</v>
      </c>
      <c r="P14" s="8" t="s">
        <v>264</v>
      </c>
      <c r="Q14" s="8" t="str">
        <f t="shared" si="4"/>
        <v>4: Good</v>
      </c>
      <c r="R14" s="11">
        <f t="shared" ref="R14:R18" si="5">IFERROR(ROUND(AVERAGE(V14:Z14),1),"")</f>
        <v>7.1</v>
      </c>
      <c r="S14" s="11">
        <f>2.8/4*10</f>
        <v>7</v>
      </c>
      <c r="T14" s="11">
        <v>6</v>
      </c>
      <c r="U14" s="11">
        <f>3.96/5*10</f>
        <v>7.92</v>
      </c>
      <c r="V14" s="8">
        <v>6.7</v>
      </c>
      <c r="W14" s="8">
        <v>7.8</v>
      </c>
      <c r="X14" s="8">
        <v>6.7</v>
      </c>
      <c r="Y14" s="8">
        <v>7.2</v>
      </c>
      <c r="Z14" s="8">
        <v>7</v>
      </c>
      <c r="AB14" s="8">
        <v>13</v>
      </c>
      <c r="AQ14" s="8"/>
      <c r="AR14" s="8"/>
      <c r="AS14" s="8"/>
      <c r="AT14" s="8"/>
      <c r="AU14" s="8">
        <v>10</v>
      </c>
      <c r="AV14" s="8"/>
      <c r="AW14" s="8"/>
      <c r="AX14" s="8"/>
      <c r="AY14" s="8"/>
      <c r="AZ14" s="8"/>
      <c r="BA14" s="8"/>
      <c r="BB14" s="8">
        <v>13</v>
      </c>
      <c r="BC14" s="8"/>
      <c r="BD14" s="8">
        <v>2</v>
      </c>
      <c r="BE14" s="8">
        <v>2</v>
      </c>
      <c r="BF14" s="8"/>
      <c r="BG14" s="8"/>
      <c r="BH14" s="8"/>
      <c r="BI14" s="8">
        <v>1</v>
      </c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>
        <v>1</v>
      </c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</row>
    <row r="15" spans="1:112" ht="15" customHeight="1">
      <c r="A15" s="8">
        <v>14</v>
      </c>
      <c r="B15" s="36" t="s">
        <v>139</v>
      </c>
      <c r="C15" t="s">
        <v>249</v>
      </c>
      <c r="D15" s="21" t="s">
        <v>127</v>
      </c>
      <c r="E15" s="28">
        <v>40624</v>
      </c>
      <c r="F15" s="28"/>
      <c r="G15" s="42">
        <v>-3653</v>
      </c>
      <c r="H15" s="42"/>
      <c r="J15" s="8"/>
      <c r="K15" s="8" t="s">
        <v>48</v>
      </c>
      <c r="L15" s="8" t="s">
        <v>143</v>
      </c>
      <c r="M15" s="8">
        <f t="shared" si="2"/>
        <v>6</v>
      </c>
      <c r="N15" s="11">
        <f t="shared" si="3"/>
        <v>6.7333333333333334</v>
      </c>
      <c r="O15" s="8">
        <v>66</v>
      </c>
      <c r="P15" s="8" t="s">
        <v>264</v>
      </c>
      <c r="Q15" s="8" t="str">
        <f t="shared" si="4"/>
        <v>4: Good</v>
      </c>
      <c r="R15" s="11">
        <f t="shared" si="5"/>
        <v>7.2</v>
      </c>
      <c r="S15" s="11">
        <f>2/4*10</f>
        <v>5</v>
      </c>
      <c r="T15" s="11">
        <v>8</v>
      </c>
      <c r="U15" s="11"/>
      <c r="V15" s="8">
        <v>7</v>
      </c>
      <c r="W15" s="8">
        <v>7</v>
      </c>
      <c r="X15" s="8">
        <v>8</v>
      </c>
      <c r="Y15" s="8">
        <v>7</v>
      </c>
      <c r="Z15" s="8">
        <v>7</v>
      </c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>
        <v>12</v>
      </c>
      <c r="BC15" s="8"/>
      <c r="BD15" s="8">
        <v>3</v>
      </c>
      <c r="BE15" s="8"/>
      <c r="BF15" s="8"/>
      <c r="BG15" s="8"/>
      <c r="BH15" s="8"/>
      <c r="BI15" s="8">
        <v>2</v>
      </c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</row>
    <row r="16" spans="1:112" ht="15" customHeight="1">
      <c r="A16" s="8">
        <v>15</v>
      </c>
      <c r="B16" s="36" t="s">
        <v>351</v>
      </c>
      <c r="C16" t="s">
        <v>250</v>
      </c>
      <c r="D16" s="21" t="s">
        <v>251</v>
      </c>
      <c r="E16" s="28">
        <v>40540</v>
      </c>
      <c r="F16" s="28"/>
      <c r="G16" s="42">
        <v>-3645</v>
      </c>
      <c r="H16" s="42"/>
      <c r="J16" s="8"/>
      <c r="K16" s="8" t="s">
        <v>48</v>
      </c>
      <c r="L16" s="8" t="s">
        <v>143</v>
      </c>
      <c r="M16" s="8">
        <f t="shared" si="2"/>
        <v>3</v>
      </c>
      <c r="N16" s="11">
        <f t="shared" si="3"/>
        <v>6.2</v>
      </c>
      <c r="O16" s="8">
        <v>147</v>
      </c>
      <c r="P16" s="8" t="s">
        <v>271</v>
      </c>
      <c r="Q16" s="8" t="str">
        <f t="shared" si="4"/>
        <v>4: Good</v>
      </c>
      <c r="R16" s="11">
        <f t="shared" si="5"/>
        <v>7.4</v>
      </c>
      <c r="S16" s="11">
        <f>2/4*10</f>
        <v>5</v>
      </c>
      <c r="T16" s="11"/>
      <c r="U16" s="11"/>
      <c r="V16" s="8">
        <v>6.5</v>
      </c>
      <c r="W16" s="8">
        <v>8</v>
      </c>
      <c r="X16" s="8">
        <v>7.5</v>
      </c>
      <c r="Y16" s="8">
        <v>8</v>
      </c>
      <c r="Z16" s="8">
        <v>7</v>
      </c>
      <c r="AQ16" s="8"/>
      <c r="AR16" s="8"/>
      <c r="AS16" s="8"/>
      <c r="AT16" s="8"/>
      <c r="AU16" s="8"/>
      <c r="AV16" s="8">
        <v>2</v>
      </c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</row>
    <row r="17" spans="1:112" ht="15" customHeight="1">
      <c r="A17" s="8">
        <v>16</v>
      </c>
      <c r="B17" s="36" t="s">
        <v>139</v>
      </c>
      <c r="C17" t="s">
        <v>252</v>
      </c>
      <c r="D17" s="21" t="s">
        <v>169</v>
      </c>
      <c r="E17" s="28">
        <v>40379</v>
      </c>
      <c r="F17" s="28"/>
      <c r="G17" s="42">
        <v>-3643</v>
      </c>
      <c r="H17" s="42"/>
      <c r="J17" s="8"/>
      <c r="K17" s="8" t="s">
        <v>48</v>
      </c>
      <c r="L17" s="8" t="s">
        <v>143</v>
      </c>
      <c r="M17" s="8">
        <f t="shared" si="2"/>
        <v>4</v>
      </c>
      <c r="N17" s="11">
        <f t="shared" si="3"/>
        <v>7.55</v>
      </c>
      <c r="O17" s="8">
        <v>67</v>
      </c>
      <c r="P17" s="8" t="s">
        <v>264</v>
      </c>
      <c r="Q17" s="8" t="str">
        <f t="shared" si="4"/>
        <v>4: Good</v>
      </c>
      <c r="R17" s="11">
        <f t="shared" si="5"/>
        <v>7.6</v>
      </c>
      <c r="S17" s="11">
        <f>(3+3)/2/4*10</f>
        <v>7.5</v>
      </c>
      <c r="T17" s="11"/>
      <c r="U17" s="11"/>
      <c r="V17" s="8">
        <v>8</v>
      </c>
      <c r="W17" s="8">
        <v>6</v>
      </c>
      <c r="X17" s="8">
        <v>9</v>
      </c>
      <c r="Y17" s="8">
        <v>7</v>
      </c>
      <c r="Z17" s="8">
        <v>8</v>
      </c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>
        <v>11</v>
      </c>
      <c r="BC17" s="8"/>
      <c r="BD17" s="8"/>
      <c r="BE17" s="8"/>
      <c r="BF17" s="8"/>
      <c r="BG17" s="8"/>
      <c r="BH17" s="8"/>
      <c r="BI17" s="8">
        <v>3</v>
      </c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</row>
    <row r="18" spans="1:112" ht="15" customHeight="1">
      <c r="A18" s="8">
        <v>17</v>
      </c>
      <c r="B18" s="36" t="s">
        <v>139</v>
      </c>
      <c r="C18" t="s">
        <v>253</v>
      </c>
      <c r="D18" s="21" t="s">
        <v>142</v>
      </c>
      <c r="E18" s="28">
        <v>41226</v>
      </c>
      <c r="F18" s="28"/>
      <c r="G18" s="42">
        <v>-3640</v>
      </c>
      <c r="H18" s="42"/>
      <c r="J18" s="8"/>
      <c r="K18" s="8" t="s">
        <v>48</v>
      </c>
      <c r="L18" s="8" t="s">
        <v>143</v>
      </c>
      <c r="M18" s="8">
        <f t="shared" si="2"/>
        <v>4</v>
      </c>
      <c r="N18" s="11">
        <f t="shared" si="3"/>
        <v>8.6</v>
      </c>
      <c r="O18" s="8">
        <v>68</v>
      </c>
      <c r="P18" s="8" t="s">
        <v>264</v>
      </c>
      <c r="Q18" s="8" t="str">
        <f t="shared" si="4"/>
        <v>3: Very Good</v>
      </c>
      <c r="R18" s="11">
        <f t="shared" si="5"/>
        <v>8.1999999999999993</v>
      </c>
      <c r="S18" s="11"/>
      <c r="T18" s="11">
        <v>9</v>
      </c>
      <c r="U18" s="11"/>
      <c r="V18" s="8">
        <v>6</v>
      </c>
      <c r="W18" s="8">
        <v>9</v>
      </c>
      <c r="X18" s="8">
        <v>8</v>
      </c>
      <c r="Y18" s="8">
        <v>9</v>
      </c>
      <c r="Z18" s="8">
        <v>9</v>
      </c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>
        <v>14</v>
      </c>
      <c r="BC18" s="8"/>
      <c r="BD18" s="8"/>
      <c r="BE18" s="8"/>
      <c r="BF18" s="8"/>
      <c r="BG18" s="8"/>
      <c r="BH18" s="8"/>
      <c r="BI18" s="8">
        <v>4</v>
      </c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</row>
    <row r="19" spans="1:112" ht="15" customHeight="1">
      <c r="A19" s="8">
        <v>18</v>
      </c>
      <c r="B19" s="36" t="s">
        <v>139</v>
      </c>
      <c r="C19" t="s">
        <v>365</v>
      </c>
      <c r="D19" s="21" t="s">
        <v>358</v>
      </c>
      <c r="E19" s="28">
        <v>40890</v>
      </c>
      <c r="G19" s="42">
        <v>-3643</v>
      </c>
      <c r="H19" s="42">
        <v>-3630</v>
      </c>
      <c r="J19" s="8"/>
      <c r="K19" s="8" t="s">
        <v>353</v>
      </c>
      <c r="L19" s="8" t="s">
        <v>143</v>
      </c>
      <c r="M19" s="8">
        <f t="shared" si="2"/>
        <v>0</v>
      </c>
      <c r="N19" s="11" t="str">
        <f t="shared" si="3"/>
        <v/>
      </c>
      <c r="O19" s="8"/>
      <c r="P19" s="8"/>
      <c r="Q19" s="8" t="str">
        <f t="shared" si="4"/>
        <v/>
      </c>
      <c r="R19" s="11"/>
      <c r="S19" s="11"/>
      <c r="T19" s="11"/>
      <c r="U19" s="11"/>
      <c r="V19" s="8"/>
      <c r="W19" s="8"/>
      <c r="X19" s="8"/>
      <c r="Y19" s="8"/>
      <c r="Z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</row>
    <row r="20" spans="1:112" ht="15" customHeight="1">
      <c r="A20" s="8">
        <v>19</v>
      </c>
      <c r="B20" s="36" t="s">
        <v>248</v>
      </c>
      <c r="C20" t="s">
        <v>813</v>
      </c>
      <c r="D20" s="21" t="s">
        <v>123</v>
      </c>
      <c r="E20" s="28">
        <v>40742</v>
      </c>
      <c r="F20" s="28"/>
      <c r="G20" s="42">
        <v>-3000</v>
      </c>
      <c r="H20" s="42"/>
      <c r="J20" s="8"/>
      <c r="K20" s="8" t="s">
        <v>149</v>
      </c>
      <c r="L20" s="8" t="s">
        <v>143</v>
      </c>
      <c r="M20" s="8">
        <f t="shared" si="2"/>
        <v>0</v>
      </c>
      <c r="N20" s="11" t="str">
        <f t="shared" si="3"/>
        <v/>
      </c>
      <c r="O20" s="8"/>
      <c r="P20" s="8"/>
      <c r="Q20" s="8"/>
      <c r="R20" s="11"/>
      <c r="S20" s="11"/>
      <c r="T20" s="11"/>
      <c r="U20" s="11"/>
      <c r="V20" s="8"/>
      <c r="W20" s="8"/>
      <c r="X20" s="8"/>
      <c r="Y20" s="8"/>
      <c r="Z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</row>
    <row r="21" spans="1:112" ht="15" customHeight="1">
      <c r="A21" s="8">
        <v>20</v>
      </c>
      <c r="B21" s="36" t="s">
        <v>248</v>
      </c>
      <c r="C21" t="s">
        <v>814</v>
      </c>
      <c r="D21" s="21" t="s">
        <v>123</v>
      </c>
      <c r="E21" s="28">
        <v>40973</v>
      </c>
      <c r="F21" s="28"/>
      <c r="G21" s="42">
        <v>-3000</v>
      </c>
      <c r="H21" s="42"/>
      <c r="J21" s="8"/>
      <c r="K21" s="8" t="s">
        <v>149</v>
      </c>
      <c r="L21" s="8" t="s">
        <v>143</v>
      </c>
      <c r="M21" s="8">
        <f t="shared" si="2"/>
        <v>0</v>
      </c>
      <c r="N21" s="11" t="str">
        <f t="shared" si="3"/>
        <v/>
      </c>
      <c r="O21" s="8"/>
      <c r="P21" s="8"/>
      <c r="Q21" s="8"/>
      <c r="R21" s="11"/>
      <c r="S21" s="11"/>
      <c r="T21" s="11"/>
      <c r="U21" s="11"/>
      <c r="V21" s="8"/>
      <c r="W21" s="8"/>
      <c r="X21" s="8"/>
      <c r="Y21" s="8"/>
      <c r="Z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</row>
    <row r="22" spans="1:112" ht="15" customHeight="1">
      <c r="A22" s="8">
        <v>21</v>
      </c>
      <c r="B22" s="36" t="s">
        <v>248</v>
      </c>
      <c r="C22" t="s">
        <v>815</v>
      </c>
      <c r="D22" s="21" t="s">
        <v>123</v>
      </c>
      <c r="E22" s="28">
        <v>41114</v>
      </c>
      <c r="F22" s="28"/>
      <c r="G22" s="42">
        <v>-2975</v>
      </c>
      <c r="H22" s="42"/>
      <c r="J22" s="8"/>
      <c r="K22" s="8" t="s">
        <v>149</v>
      </c>
      <c r="L22" s="8" t="s">
        <v>143</v>
      </c>
      <c r="M22" s="8">
        <f t="shared" si="2"/>
        <v>0</v>
      </c>
      <c r="N22" s="11" t="str">
        <f t="shared" si="3"/>
        <v/>
      </c>
      <c r="O22" s="8"/>
      <c r="P22" s="8"/>
      <c r="Q22" s="8"/>
      <c r="R22" s="11"/>
      <c r="S22" s="11"/>
      <c r="T22" s="11"/>
      <c r="U22" s="11"/>
      <c r="V22" s="8"/>
      <c r="W22" s="8"/>
      <c r="X22" s="8"/>
      <c r="Y22" s="8"/>
      <c r="Z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</row>
    <row r="23" spans="1:112" ht="15" customHeight="1">
      <c r="A23" s="8">
        <v>22</v>
      </c>
      <c r="C23" t="s">
        <v>247</v>
      </c>
      <c r="D23" s="21" t="s">
        <v>123</v>
      </c>
      <c r="E23" s="28">
        <v>40568</v>
      </c>
      <c r="F23" s="28"/>
      <c r="G23" s="42">
        <v>-1032</v>
      </c>
      <c r="H23" s="42"/>
      <c r="J23" s="8"/>
      <c r="K23" s="8" t="s">
        <v>48</v>
      </c>
      <c r="L23" s="8" t="s">
        <v>143</v>
      </c>
      <c r="M23" s="8">
        <f t="shared" si="2"/>
        <v>5</v>
      </c>
      <c r="N23" s="11">
        <f t="shared" si="3"/>
        <v>7.4666666666666659</v>
      </c>
      <c r="O23" s="8">
        <v>148</v>
      </c>
      <c r="P23" s="8" t="s">
        <v>271</v>
      </c>
      <c r="Q23" s="8" t="str">
        <f t="shared" ref="Q23:Q55" si="6">IF(R23="","",IF(R23&lt;6,"6: Mediocre",IF(R23&lt;7,"5: Okay",IF(R23&lt;8,"4: Good",IF(R23&lt;9,"3: Very Good",IF(R23&lt;=9.5,"2: Incredible","1: Masterpiece"))))))</f>
        <v>4: Good</v>
      </c>
      <c r="R23" s="11">
        <f t="shared" ref="R23:R55" si="7">IFERROR(ROUND(AVERAGE(V23:Z23),1),"")</f>
        <v>7.4</v>
      </c>
      <c r="S23" s="11">
        <f>4/4*10</f>
        <v>10</v>
      </c>
      <c r="T23" s="11">
        <v>5</v>
      </c>
      <c r="U23" s="11"/>
      <c r="V23" s="8">
        <v>7.6</v>
      </c>
      <c r="W23" s="8">
        <v>7.4</v>
      </c>
      <c r="X23" s="8">
        <v>7.2</v>
      </c>
      <c r="Y23" s="8">
        <v>8.3000000000000007</v>
      </c>
      <c r="Z23" s="8">
        <v>6.5</v>
      </c>
      <c r="AA23" s="8">
        <v>6</v>
      </c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>
        <v>0</v>
      </c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</row>
    <row r="24" spans="1:112" ht="15" customHeight="1">
      <c r="A24" s="8">
        <v>23</v>
      </c>
      <c r="B24" s="36" t="s">
        <v>140</v>
      </c>
      <c r="C24" s="13" t="s">
        <v>141</v>
      </c>
      <c r="D24" s="21" t="s">
        <v>142</v>
      </c>
      <c r="E24" s="28">
        <v>38986</v>
      </c>
      <c r="F24" s="28"/>
      <c r="G24" s="42">
        <v>-1003</v>
      </c>
      <c r="H24" s="42">
        <v>-1000</v>
      </c>
      <c r="J24" s="8"/>
      <c r="K24" s="8" t="s">
        <v>48</v>
      </c>
      <c r="L24" s="8" t="s">
        <v>143</v>
      </c>
      <c r="M24" s="8">
        <f t="shared" si="2"/>
        <v>6</v>
      </c>
      <c r="N24" s="11">
        <f t="shared" si="3"/>
        <v>8.7933333333333348</v>
      </c>
      <c r="O24" s="8">
        <v>6</v>
      </c>
      <c r="P24" s="8" t="s">
        <v>256</v>
      </c>
      <c r="Q24" s="8" t="str">
        <f t="shared" si="6"/>
        <v>3: Very Good</v>
      </c>
      <c r="R24" s="11">
        <f t="shared" si="7"/>
        <v>8.8000000000000007</v>
      </c>
      <c r="S24" s="11">
        <f>3.6/4*10</f>
        <v>9</v>
      </c>
      <c r="T24" s="11"/>
      <c r="U24" s="11">
        <f>4.29/5*10</f>
        <v>8.58</v>
      </c>
      <c r="V24" s="8">
        <v>8.6999999999999993</v>
      </c>
      <c r="W24" s="8">
        <v>9.6</v>
      </c>
      <c r="X24" s="8">
        <v>8.5</v>
      </c>
      <c r="Y24" s="8">
        <v>8.4</v>
      </c>
      <c r="Z24" s="8">
        <v>8.6</v>
      </c>
      <c r="AO24" s="8">
        <v>10</v>
      </c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>
        <v>4</v>
      </c>
      <c r="BE24" s="8"/>
      <c r="BF24" s="8"/>
      <c r="BG24" s="8"/>
      <c r="BH24" s="8"/>
      <c r="BI24" s="8">
        <v>5</v>
      </c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>
        <v>2</v>
      </c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</row>
    <row r="25" spans="1:112" ht="15" customHeight="1">
      <c r="A25" s="8">
        <v>24</v>
      </c>
      <c r="B25" s="36" t="s">
        <v>140</v>
      </c>
      <c r="C25" t="s">
        <v>144</v>
      </c>
      <c r="D25" s="21" t="s">
        <v>142</v>
      </c>
      <c r="E25" s="28">
        <v>39442</v>
      </c>
      <c r="F25" s="28"/>
      <c r="G25" s="42">
        <v>-1000</v>
      </c>
      <c r="H25" s="42">
        <v>-990</v>
      </c>
      <c r="J25" s="8"/>
      <c r="K25" s="8" t="s">
        <v>48</v>
      </c>
      <c r="L25" s="8" t="s">
        <v>143</v>
      </c>
      <c r="M25" s="8">
        <f t="shared" si="2"/>
        <v>5</v>
      </c>
      <c r="N25" s="11">
        <f t="shared" si="3"/>
        <v>8.5500000000000007</v>
      </c>
      <c r="O25" s="8">
        <v>7</v>
      </c>
      <c r="P25" s="8" t="s">
        <v>256</v>
      </c>
      <c r="Q25" s="8" t="str">
        <f t="shared" si="6"/>
        <v>3: Very Good</v>
      </c>
      <c r="R25" s="11">
        <f t="shared" si="7"/>
        <v>8.6999999999999993</v>
      </c>
      <c r="S25" s="11"/>
      <c r="T25" s="11"/>
      <c r="U25" s="11">
        <f>4.2/5*10</f>
        <v>8.4</v>
      </c>
      <c r="V25" s="8">
        <v>8</v>
      </c>
      <c r="W25" s="8">
        <v>9.3000000000000007</v>
      </c>
      <c r="X25" s="8">
        <v>8.8000000000000007</v>
      </c>
      <c r="Y25" s="8">
        <v>8.8000000000000007</v>
      </c>
      <c r="Z25" s="8">
        <v>8.8000000000000007</v>
      </c>
      <c r="AO25" s="8">
        <v>11</v>
      </c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>
        <v>5</v>
      </c>
      <c r="BE25" s="8"/>
      <c r="BF25" s="8"/>
      <c r="BG25" s="8"/>
      <c r="BH25" s="8"/>
      <c r="BI25" s="8">
        <v>6</v>
      </c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>
        <v>3</v>
      </c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</row>
    <row r="26" spans="1:112" ht="15" customHeight="1">
      <c r="A26" s="8">
        <v>25</v>
      </c>
      <c r="B26" s="36" t="s">
        <v>140</v>
      </c>
      <c r="C26" t="s">
        <v>145</v>
      </c>
      <c r="D26" s="21" t="s">
        <v>142</v>
      </c>
      <c r="E26" s="28">
        <v>40155</v>
      </c>
      <c r="F26" s="28"/>
      <c r="G26" s="42">
        <v>-980</v>
      </c>
      <c r="H26" s="42"/>
      <c r="J26" s="8"/>
      <c r="K26" s="8" t="s">
        <v>48</v>
      </c>
      <c r="L26" s="8" t="s">
        <v>143</v>
      </c>
      <c r="M26" s="8">
        <f t="shared" si="2"/>
        <v>6</v>
      </c>
      <c r="N26" s="11">
        <f t="shared" si="3"/>
        <v>7.669999999999999</v>
      </c>
      <c r="O26" s="8">
        <v>8</v>
      </c>
      <c r="P26" s="8" t="s">
        <v>256</v>
      </c>
      <c r="Q26" s="8" t="str">
        <f t="shared" si="6"/>
        <v>3: Very Good</v>
      </c>
      <c r="R26" s="11">
        <f t="shared" si="7"/>
        <v>8.6999999999999993</v>
      </c>
      <c r="S26" s="11">
        <f>(0.6+1.7)/4*10</f>
        <v>5.75</v>
      </c>
      <c r="T26" s="11"/>
      <c r="U26" s="11">
        <f>4.28/5*10</f>
        <v>8.56</v>
      </c>
      <c r="V26" s="8">
        <v>8.8000000000000007</v>
      </c>
      <c r="W26" s="8">
        <v>9</v>
      </c>
      <c r="X26" s="8">
        <v>8.8000000000000007</v>
      </c>
      <c r="Y26" s="8">
        <v>8.3000000000000007</v>
      </c>
      <c r="Z26" s="8">
        <v>8.5</v>
      </c>
      <c r="AO26" s="8">
        <v>12</v>
      </c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>
        <v>6</v>
      </c>
      <c r="BE26" s="8"/>
      <c r="BF26" s="8"/>
      <c r="BG26" s="8"/>
      <c r="BH26" s="8"/>
      <c r="BI26" s="8">
        <v>7</v>
      </c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>
        <v>4</v>
      </c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</row>
    <row r="27" spans="1:112" ht="15" customHeight="1">
      <c r="A27" s="8">
        <v>26</v>
      </c>
      <c r="B27" s="36" t="s">
        <v>47</v>
      </c>
      <c r="C27" t="s">
        <v>49</v>
      </c>
      <c r="D27" s="21" t="s">
        <v>50</v>
      </c>
      <c r="E27" s="28">
        <v>44201</v>
      </c>
      <c r="F27" s="28"/>
      <c r="G27" s="42">
        <v>-232</v>
      </c>
      <c r="H27" s="42"/>
      <c r="J27" s="8"/>
      <c r="K27" s="8" t="s">
        <v>48</v>
      </c>
      <c r="L27" s="8" t="s">
        <v>41</v>
      </c>
      <c r="M27" s="8">
        <f t="shared" si="2"/>
        <v>4</v>
      </c>
      <c r="N27" s="11">
        <f t="shared" si="3"/>
        <v>8.9600000000000009</v>
      </c>
      <c r="O27" s="8"/>
      <c r="P27" s="8"/>
      <c r="Q27" s="8" t="str">
        <f t="shared" si="6"/>
        <v>1: Masterpiece</v>
      </c>
      <c r="R27" s="11">
        <f t="shared" si="7"/>
        <v>9.6</v>
      </c>
      <c r="S27" s="11"/>
      <c r="T27" s="11"/>
      <c r="U27" s="11">
        <f>4.16/5*10</f>
        <v>8.32</v>
      </c>
      <c r="V27" s="8">
        <v>9.1</v>
      </c>
      <c r="W27" s="8">
        <v>9.3000000000000007</v>
      </c>
      <c r="X27" s="8">
        <v>9.9</v>
      </c>
      <c r="Y27" s="8">
        <v>9.8000000000000007</v>
      </c>
      <c r="Z27" s="8">
        <v>9.9</v>
      </c>
      <c r="AA27" s="8">
        <v>1</v>
      </c>
      <c r="AQ27" s="8">
        <v>1</v>
      </c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>
        <v>1</v>
      </c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</row>
    <row r="28" spans="1:112" ht="15" customHeight="1">
      <c r="A28" s="8">
        <v>27</v>
      </c>
      <c r="B28" s="36" t="s">
        <v>47</v>
      </c>
      <c r="C28" t="s">
        <v>344</v>
      </c>
      <c r="D28" s="21" t="s">
        <v>56</v>
      </c>
      <c r="E28" s="28">
        <v>44201</v>
      </c>
      <c r="F28" s="28"/>
      <c r="G28" s="42">
        <v>232</v>
      </c>
      <c r="H28" s="42"/>
      <c r="J28" s="8"/>
      <c r="K28" s="8" t="s">
        <v>371</v>
      </c>
      <c r="L28" s="8" t="s">
        <v>41</v>
      </c>
      <c r="M28" s="8">
        <f t="shared" si="2"/>
        <v>2</v>
      </c>
      <c r="N28" s="11">
        <f t="shared" si="3"/>
        <v>7.6</v>
      </c>
      <c r="O28" s="8"/>
      <c r="P28" s="8"/>
      <c r="Q28" s="8" t="str">
        <f t="shared" si="6"/>
        <v/>
      </c>
      <c r="R28" s="11"/>
      <c r="S28" s="11"/>
      <c r="T28" s="11"/>
      <c r="U28" s="11">
        <f>3.8/5*10</f>
        <v>7.6</v>
      </c>
      <c r="V28" s="8"/>
      <c r="W28" s="8"/>
      <c r="X28" s="8"/>
      <c r="Y28" s="8"/>
      <c r="Z28" s="8"/>
      <c r="AA28" s="8">
        <v>2</v>
      </c>
      <c r="AQ28" s="8">
        <v>2</v>
      </c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</row>
    <row r="29" spans="1:112" ht="15" customHeight="1">
      <c r="A29" s="8">
        <v>28</v>
      </c>
      <c r="B29" s="36" t="s">
        <v>47</v>
      </c>
      <c r="C29" t="s">
        <v>497</v>
      </c>
      <c r="D29" s="21" t="s">
        <v>54</v>
      </c>
      <c r="E29" s="28">
        <v>44201</v>
      </c>
      <c r="F29" s="28"/>
      <c r="G29" s="42">
        <v>232</v>
      </c>
      <c r="H29" s="42"/>
      <c r="J29" s="8"/>
      <c r="K29" s="8" t="s">
        <v>371</v>
      </c>
      <c r="L29" s="8" t="s">
        <v>41</v>
      </c>
      <c r="M29" s="8">
        <f t="shared" si="2"/>
        <v>2</v>
      </c>
      <c r="N29" s="11">
        <f t="shared" si="3"/>
        <v>6.76</v>
      </c>
      <c r="O29" s="8"/>
      <c r="P29" s="8"/>
      <c r="Q29" s="8" t="str">
        <f t="shared" si="6"/>
        <v/>
      </c>
      <c r="R29" s="11"/>
      <c r="S29" s="11"/>
      <c r="T29" s="11"/>
      <c r="U29" s="11">
        <f>3.38/5*10</f>
        <v>6.76</v>
      </c>
      <c r="V29" s="8"/>
      <c r="W29" s="8"/>
      <c r="X29" s="8"/>
      <c r="Y29" s="8"/>
      <c r="Z29" s="8"/>
      <c r="AA29" s="8">
        <v>3</v>
      </c>
      <c r="AQ29" s="8">
        <v>3</v>
      </c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</row>
    <row r="30" spans="1:112" ht="15" customHeight="1">
      <c r="A30" s="8">
        <v>29</v>
      </c>
      <c r="B30" s="36" t="s">
        <v>47</v>
      </c>
      <c r="C30" t="s">
        <v>51</v>
      </c>
      <c r="D30" s="21" t="s">
        <v>52</v>
      </c>
      <c r="E30" s="28">
        <v>44229</v>
      </c>
      <c r="F30" s="28"/>
      <c r="G30" s="42">
        <v>-232</v>
      </c>
      <c r="H30" s="42"/>
      <c r="J30" s="8"/>
      <c r="K30" s="8" t="s">
        <v>386</v>
      </c>
      <c r="L30" s="8" t="s">
        <v>41</v>
      </c>
      <c r="M30" s="8">
        <f t="shared" si="2"/>
        <v>3</v>
      </c>
      <c r="N30" s="11">
        <f t="shared" si="3"/>
        <v>8.51</v>
      </c>
      <c r="O30" s="8"/>
      <c r="P30" s="8"/>
      <c r="Q30" s="8" t="str">
        <f t="shared" si="6"/>
        <v>3: Very Good</v>
      </c>
      <c r="R30" s="11">
        <f t="shared" si="7"/>
        <v>8.9</v>
      </c>
      <c r="S30" s="11"/>
      <c r="T30" s="11"/>
      <c r="U30" s="11">
        <f>4.06/5*10</f>
        <v>8.1199999999999992</v>
      </c>
      <c r="V30" s="8">
        <v>8</v>
      </c>
      <c r="W30" s="8">
        <v>8.8000000000000007</v>
      </c>
      <c r="X30" s="8">
        <v>9.3000000000000007</v>
      </c>
      <c r="Y30" s="8">
        <v>9.3000000000000007</v>
      </c>
      <c r="Z30" s="8">
        <v>9.3000000000000007</v>
      </c>
      <c r="AA30" s="8">
        <v>5</v>
      </c>
      <c r="AQ30" s="8">
        <v>4</v>
      </c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</row>
    <row r="31" spans="1:112" ht="15" customHeight="1">
      <c r="A31" s="8">
        <v>30</v>
      </c>
      <c r="B31" s="36" t="s">
        <v>47</v>
      </c>
      <c r="C31" t="s">
        <v>53</v>
      </c>
      <c r="D31" s="21" t="s">
        <v>54</v>
      </c>
      <c r="E31" s="28">
        <v>44376</v>
      </c>
      <c r="F31" s="28"/>
      <c r="G31" s="42">
        <v>-232</v>
      </c>
      <c r="H31" s="42"/>
      <c r="J31" s="8"/>
      <c r="K31" s="8" t="s">
        <v>48</v>
      </c>
      <c r="L31" s="8" t="s">
        <v>41</v>
      </c>
      <c r="M31" s="8">
        <f t="shared" si="2"/>
        <v>2</v>
      </c>
      <c r="N31" s="11">
        <f t="shared" si="3"/>
        <v>7.7200000000000006</v>
      </c>
      <c r="O31" s="8"/>
      <c r="P31" s="8"/>
      <c r="Q31" s="8" t="str">
        <f t="shared" si="6"/>
        <v/>
      </c>
      <c r="R31" s="11"/>
      <c r="S31" s="11"/>
      <c r="T31" s="11"/>
      <c r="U31" s="11">
        <f>3.86/5*10</f>
        <v>7.7200000000000006</v>
      </c>
      <c r="V31" s="8"/>
      <c r="W31" s="8"/>
      <c r="X31" s="8"/>
      <c r="Y31" s="8"/>
      <c r="Z31" s="8"/>
      <c r="AA31" s="8">
        <v>2</v>
      </c>
      <c r="AQ31" s="8">
        <v>5</v>
      </c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</row>
    <row r="32" spans="1:112" ht="15" customHeight="1">
      <c r="A32" s="8">
        <v>31</v>
      </c>
      <c r="B32" s="36" t="s">
        <v>47</v>
      </c>
      <c r="C32" t="s">
        <v>541</v>
      </c>
      <c r="D32" s="21" t="s">
        <v>102</v>
      </c>
      <c r="E32" s="28">
        <v>44376</v>
      </c>
      <c r="F32" s="28"/>
      <c r="G32" s="42">
        <v>-232</v>
      </c>
      <c r="H32" s="42"/>
      <c r="J32" s="8"/>
      <c r="K32" s="8" t="s">
        <v>371</v>
      </c>
      <c r="L32" s="8" t="s">
        <v>41</v>
      </c>
      <c r="M32" s="8">
        <f t="shared" si="2"/>
        <v>2</v>
      </c>
      <c r="N32" s="11">
        <f t="shared" si="3"/>
        <v>6.7999999999999989</v>
      </c>
      <c r="O32" s="8"/>
      <c r="P32" s="8"/>
      <c r="Q32" s="8" t="str">
        <f t="shared" si="6"/>
        <v/>
      </c>
      <c r="R32" s="11"/>
      <c r="S32" s="11"/>
      <c r="T32" s="11"/>
      <c r="U32" s="11">
        <f>3.4/5*10</f>
        <v>6.7999999999999989</v>
      </c>
      <c r="V32" s="8"/>
      <c r="W32" s="8"/>
      <c r="X32" s="8"/>
      <c r="Y32" s="8"/>
      <c r="Z32" s="8"/>
      <c r="AA32" s="8">
        <v>2</v>
      </c>
      <c r="AQ32" s="8">
        <v>6</v>
      </c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</row>
    <row r="33" spans="1:112" ht="15" customHeight="1">
      <c r="A33" s="8">
        <v>32</v>
      </c>
      <c r="B33" s="36" t="s">
        <v>47</v>
      </c>
      <c r="C33" t="s">
        <v>55</v>
      </c>
      <c r="D33" s="21" t="s">
        <v>56</v>
      </c>
      <c r="E33" s="28">
        <v>44404</v>
      </c>
      <c r="F33" s="28"/>
      <c r="G33" s="42">
        <v>-232</v>
      </c>
      <c r="H33" s="42"/>
      <c r="J33" s="8"/>
      <c r="K33" s="8" t="s">
        <v>386</v>
      </c>
      <c r="L33" s="8" t="s">
        <v>41</v>
      </c>
      <c r="M33" s="8">
        <f t="shared" si="2"/>
        <v>2</v>
      </c>
      <c r="N33" s="11" t="str">
        <f t="shared" si="3"/>
        <v/>
      </c>
      <c r="O33" s="8"/>
      <c r="P33" s="8"/>
      <c r="Q33" s="8" t="str">
        <f t="shared" si="6"/>
        <v/>
      </c>
      <c r="R33" s="11"/>
      <c r="S33" s="11"/>
      <c r="T33" s="11"/>
      <c r="U33" s="11"/>
      <c r="V33" s="8"/>
      <c r="W33" s="8"/>
      <c r="X33" s="8"/>
      <c r="Y33" s="8"/>
      <c r="Z33" s="8"/>
      <c r="AA33" s="8">
        <v>3</v>
      </c>
      <c r="AQ33" s="8">
        <v>7</v>
      </c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</row>
    <row r="34" spans="1:112" ht="15" customHeight="1">
      <c r="A34" s="8">
        <v>33</v>
      </c>
      <c r="B34" s="36" t="s">
        <v>409</v>
      </c>
      <c r="C34" t="s">
        <v>429</v>
      </c>
      <c r="D34" s="21" t="s">
        <v>197</v>
      </c>
      <c r="E34" s="28">
        <v>36283</v>
      </c>
      <c r="F34" s="28"/>
      <c r="G34" s="42">
        <v>-44</v>
      </c>
      <c r="H34" s="42"/>
      <c r="J34" s="8"/>
      <c r="K34" s="8" t="s">
        <v>371</v>
      </c>
      <c r="L34" s="8" t="s">
        <v>143</v>
      </c>
      <c r="M34" s="8">
        <f t="shared" si="2"/>
        <v>2</v>
      </c>
      <c r="N34" s="11" t="str">
        <f t="shared" si="3"/>
        <v/>
      </c>
      <c r="O34" s="8"/>
      <c r="P34" s="8"/>
      <c r="Q34" s="8" t="str">
        <f t="shared" si="6"/>
        <v/>
      </c>
      <c r="R34" s="11"/>
      <c r="S34" s="11"/>
      <c r="T34" s="11"/>
      <c r="U34" s="11"/>
      <c r="V34" s="8"/>
      <c r="W34" s="8"/>
      <c r="X34" s="8"/>
      <c r="Y34" s="8"/>
      <c r="Z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>
        <v>4</v>
      </c>
      <c r="BU34" s="8"/>
      <c r="BV34" s="8">
        <v>4</v>
      </c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</row>
    <row r="35" spans="1:112" ht="15" customHeight="1">
      <c r="A35" s="8">
        <v>34</v>
      </c>
      <c r="B35" s="36" t="s">
        <v>409</v>
      </c>
      <c r="C35" t="s">
        <v>412</v>
      </c>
      <c r="D35" s="21" t="s">
        <v>393</v>
      </c>
      <c r="E35" s="28">
        <v>36283</v>
      </c>
      <c r="F35" s="28"/>
      <c r="G35" s="42">
        <v>-44</v>
      </c>
      <c r="H35" s="42"/>
      <c r="J35" s="8"/>
      <c r="K35" s="8" t="s">
        <v>371</v>
      </c>
      <c r="L35" s="8" t="s">
        <v>143</v>
      </c>
      <c r="M35" s="8">
        <f t="shared" si="2"/>
        <v>1</v>
      </c>
      <c r="N35" s="11" t="str">
        <f t="shared" si="3"/>
        <v/>
      </c>
      <c r="O35" s="8"/>
      <c r="P35" s="8"/>
      <c r="Q35" s="8" t="str">
        <f t="shared" si="6"/>
        <v/>
      </c>
      <c r="R35" s="11"/>
      <c r="S35" s="11"/>
      <c r="T35" s="11"/>
      <c r="U35" s="11"/>
      <c r="V35" s="8"/>
      <c r="W35" s="8"/>
      <c r="X35" s="8"/>
      <c r="Y35" s="8"/>
      <c r="Z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>
        <v>5</v>
      </c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</row>
    <row r="36" spans="1:112" ht="15" customHeight="1">
      <c r="A36" s="8">
        <v>35</v>
      </c>
      <c r="B36" s="36" t="s">
        <v>409</v>
      </c>
      <c r="C36" t="s">
        <v>413</v>
      </c>
      <c r="D36" s="21" t="s">
        <v>197</v>
      </c>
      <c r="E36" s="28">
        <v>36373</v>
      </c>
      <c r="F36" s="28"/>
      <c r="G36" s="42">
        <v>-44</v>
      </c>
      <c r="H36" s="42"/>
      <c r="J36" s="8"/>
      <c r="K36" s="8" t="s">
        <v>371</v>
      </c>
      <c r="L36" s="8" t="s">
        <v>143</v>
      </c>
      <c r="M36" s="8">
        <f t="shared" si="2"/>
        <v>0</v>
      </c>
      <c r="N36" s="11" t="str">
        <f t="shared" si="3"/>
        <v/>
      </c>
      <c r="O36" s="8"/>
      <c r="P36" s="8"/>
      <c r="Q36" s="8" t="str">
        <f t="shared" si="6"/>
        <v/>
      </c>
      <c r="R36" s="11"/>
      <c r="S36" s="11"/>
      <c r="T36" s="11"/>
      <c r="U36" s="11"/>
      <c r="V36" s="8"/>
      <c r="W36" s="8"/>
      <c r="X36" s="8"/>
      <c r="Y36" s="8"/>
      <c r="Z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</row>
    <row r="37" spans="1:112" ht="15" customHeight="1">
      <c r="A37" s="8">
        <v>36</v>
      </c>
      <c r="B37" s="36" t="s">
        <v>409</v>
      </c>
      <c r="C37" t="s">
        <v>414</v>
      </c>
      <c r="D37" s="21" t="s">
        <v>393</v>
      </c>
      <c r="E37" s="28">
        <v>36434</v>
      </c>
      <c r="F37" s="28"/>
      <c r="G37" s="42">
        <v>-44</v>
      </c>
      <c r="H37" s="42"/>
      <c r="J37" s="8"/>
      <c r="K37" s="8" t="s">
        <v>371</v>
      </c>
      <c r="L37" s="8" t="s">
        <v>143</v>
      </c>
      <c r="M37" s="8">
        <f t="shared" si="2"/>
        <v>0</v>
      </c>
      <c r="N37" s="11" t="str">
        <f t="shared" si="3"/>
        <v/>
      </c>
      <c r="O37" s="8"/>
      <c r="P37" s="8"/>
      <c r="Q37" s="8" t="str">
        <f t="shared" si="6"/>
        <v/>
      </c>
      <c r="R37" s="11"/>
      <c r="S37" s="11"/>
      <c r="T37" s="11"/>
      <c r="U37" s="11"/>
      <c r="V37" s="8"/>
      <c r="W37" s="8"/>
      <c r="X37" s="8"/>
      <c r="Y37" s="8"/>
      <c r="Z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</row>
    <row r="38" spans="1:112" ht="15" customHeight="1">
      <c r="A38" s="8">
        <v>37</v>
      </c>
      <c r="B38" s="36" t="s">
        <v>409</v>
      </c>
      <c r="C38" t="s">
        <v>415</v>
      </c>
      <c r="D38" s="21" t="s">
        <v>393</v>
      </c>
      <c r="E38" s="28">
        <v>36495</v>
      </c>
      <c r="F38" s="28"/>
      <c r="G38" s="42">
        <v>-44</v>
      </c>
      <c r="H38" s="42"/>
      <c r="J38" s="8"/>
      <c r="K38" s="8" t="s">
        <v>371</v>
      </c>
      <c r="L38" s="8" t="s">
        <v>143</v>
      </c>
      <c r="M38" s="8">
        <f t="shared" si="2"/>
        <v>0</v>
      </c>
      <c r="N38" s="11" t="str">
        <f t="shared" si="3"/>
        <v/>
      </c>
      <c r="O38" s="8"/>
      <c r="P38" s="8"/>
      <c r="Q38" s="8" t="str">
        <f t="shared" si="6"/>
        <v/>
      </c>
      <c r="R38" s="11"/>
      <c r="S38" s="11"/>
      <c r="T38" s="11"/>
      <c r="U38" s="11"/>
      <c r="V38" s="8"/>
      <c r="W38" s="8"/>
      <c r="X38" s="8"/>
      <c r="Y38" s="8"/>
      <c r="Z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</row>
    <row r="39" spans="1:112" ht="15" customHeight="1">
      <c r="A39" s="8">
        <v>38</v>
      </c>
      <c r="B39" s="36" t="s">
        <v>409</v>
      </c>
      <c r="C39" t="s">
        <v>416</v>
      </c>
      <c r="D39" s="21" t="s">
        <v>393</v>
      </c>
      <c r="E39" s="28">
        <v>36557</v>
      </c>
      <c r="F39" s="28"/>
      <c r="G39" s="42">
        <v>-44</v>
      </c>
      <c r="H39" s="42"/>
      <c r="J39" s="8"/>
      <c r="K39" s="8" t="s">
        <v>371</v>
      </c>
      <c r="L39" s="8" t="s">
        <v>143</v>
      </c>
      <c r="M39" s="8">
        <f t="shared" si="2"/>
        <v>0</v>
      </c>
      <c r="N39" s="11" t="str">
        <f t="shared" si="3"/>
        <v/>
      </c>
      <c r="O39" s="8"/>
      <c r="P39" s="8"/>
      <c r="Q39" s="8" t="str">
        <f t="shared" si="6"/>
        <v/>
      </c>
      <c r="R39" s="11"/>
      <c r="S39" s="11"/>
      <c r="T39" s="11"/>
      <c r="U39" s="11"/>
      <c r="V39" s="8"/>
      <c r="W39" s="8"/>
      <c r="X39" s="8"/>
      <c r="Y39" s="8"/>
      <c r="Z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</row>
    <row r="40" spans="1:112" ht="15" customHeight="1">
      <c r="A40" s="8">
        <v>39</v>
      </c>
      <c r="B40" s="36" t="s">
        <v>409</v>
      </c>
      <c r="C40" t="s">
        <v>417</v>
      </c>
      <c r="D40" s="21" t="s">
        <v>393</v>
      </c>
      <c r="E40" s="28">
        <v>36617</v>
      </c>
      <c r="F40" s="28"/>
      <c r="G40" s="42">
        <v>-44</v>
      </c>
      <c r="H40" s="42"/>
      <c r="J40" s="8"/>
      <c r="K40" s="8" t="s">
        <v>371</v>
      </c>
      <c r="L40" s="8" t="s">
        <v>143</v>
      </c>
      <c r="M40" s="8">
        <f t="shared" si="2"/>
        <v>1</v>
      </c>
      <c r="N40" s="11" t="str">
        <f t="shared" si="3"/>
        <v/>
      </c>
      <c r="O40" s="8"/>
      <c r="P40" s="8"/>
      <c r="Q40" s="8" t="str">
        <f t="shared" si="6"/>
        <v/>
      </c>
      <c r="R40" s="11"/>
      <c r="S40" s="11"/>
      <c r="T40" s="11"/>
      <c r="U40" s="11"/>
      <c r="V40" s="8"/>
      <c r="W40" s="8"/>
      <c r="X40" s="8"/>
      <c r="Y40" s="8"/>
      <c r="Z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>
        <v>8</v>
      </c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</row>
    <row r="41" spans="1:112" ht="15" customHeight="1">
      <c r="A41" s="8">
        <v>40</v>
      </c>
      <c r="B41" s="36" t="s">
        <v>409</v>
      </c>
      <c r="C41" t="s">
        <v>418</v>
      </c>
      <c r="D41" s="21" t="s">
        <v>393</v>
      </c>
      <c r="E41" s="28">
        <v>36678</v>
      </c>
      <c r="F41" s="28"/>
      <c r="G41" s="42">
        <v>-44</v>
      </c>
      <c r="H41" s="42"/>
      <c r="J41" s="8"/>
      <c r="K41" s="8" t="s">
        <v>371</v>
      </c>
      <c r="L41" s="8" t="s">
        <v>143</v>
      </c>
      <c r="M41" s="8">
        <f t="shared" si="2"/>
        <v>0</v>
      </c>
      <c r="N41" s="11" t="str">
        <f t="shared" si="3"/>
        <v/>
      </c>
      <c r="O41" s="8"/>
      <c r="P41" s="8"/>
      <c r="Q41" s="8" t="str">
        <f t="shared" si="6"/>
        <v/>
      </c>
      <c r="R41" s="11"/>
      <c r="S41" s="11"/>
      <c r="T41" s="11"/>
      <c r="U41" s="11"/>
      <c r="V41" s="8"/>
      <c r="W41" s="8"/>
      <c r="X41" s="8"/>
      <c r="Y41" s="8"/>
      <c r="Z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</row>
    <row r="42" spans="1:112" ht="15" customHeight="1">
      <c r="A42" s="8">
        <v>41</v>
      </c>
      <c r="B42" s="36" t="s">
        <v>409</v>
      </c>
      <c r="C42" t="s">
        <v>419</v>
      </c>
      <c r="D42" s="21" t="s">
        <v>393</v>
      </c>
      <c r="E42" s="28">
        <v>36739</v>
      </c>
      <c r="F42" s="28"/>
      <c r="G42" s="42">
        <v>-44</v>
      </c>
      <c r="H42" s="42"/>
      <c r="J42" s="8"/>
      <c r="K42" s="8" t="s">
        <v>371</v>
      </c>
      <c r="L42" s="8" t="s">
        <v>143</v>
      </c>
      <c r="M42" s="8">
        <f t="shared" si="2"/>
        <v>0</v>
      </c>
      <c r="N42" s="11" t="str">
        <f t="shared" si="3"/>
        <v/>
      </c>
      <c r="O42" s="8"/>
      <c r="P42" s="8"/>
      <c r="Q42" s="8" t="str">
        <f t="shared" si="6"/>
        <v/>
      </c>
      <c r="R42" s="11"/>
      <c r="S42" s="11"/>
      <c r="T42" s="11"/>
      <c r="U42" s="11"/>
      <c r="V42" s="8"/>
      <c r="W42" s="8"/>
      <c r="X42" s="8"/>
      <c r="Y42" s="8"/>
      <c r="Z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</row>
    <row r="43" spans="1:112" ht="15" customHeight="1">
      <c r="A43" s="8">
        <v>42</v>
      </c>
      <c r="B43" s="36" t="s">
        <v>409</v>
      </c>
      <c r="C43" t="s">
        <v>420</v>
      </c>
      <c r="D43" s="21" t="s">
        <v>393</v>
      </c>
      <c r="E43" s="28">
        <v>36800</v>
      </c>
      <c r="F43" s="28"/>
      <c r="G43" s="42">
        <v>-44</v>
      </c>
      <c r="H43" s="42"/>
      <c r="J43" s="8"/>
      <c r="K43" s="8" t="s">
        <v>371</v>
      </c>
      <c r="L43" s="8" t="s">
        <v>143</v>
      </c>
      <c r="M43" s="8">
        <f t="shared" si="2"/>
        <v>0</v>
      </c>
      <c r="N43" s="11" t="str">
        <f t="shared" si="3"/>
        <v/>
      </c>
      <c r="O43" s="8"/>
      <c r="P43" s="8"/>
      <c r="Q43" s="8" t="str">
        <f t="shared" si="6"/>
        <v/>
      </c>
      <c r="R43" s="11"/>
      <c r="S43" s="11"/>
      <c r="T43" s="11"/>
      <c r="U43" s="11"/>
      <c r="V43" s="8"/>
      <c r="W43" s="8"/>
      <c r="X43" s="8"/>
      <c r="Y43" s="8"/>
      <c r="Z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</row>
    <row r="44" spans="1:112" ht="15" customHeight="1">
      <c r="A44" s="8">
        <v>43</v>
      </c>
      <c r="B44" s="36" t="s">
        <v>409</v>
      </c>
      <c r="C44" t="s">
        <v>421</v>
      </c>
      <c r="D44" s="21" t="s">
        <v>393</v>
      </c>
      <c r="E44" s="28">
        <v>36861</v>
      </c>
      <c r="F44" s="28"/>
      <c r="G44" s="42">
        <v>-43</v>
      </c>
      <c r="H44" s="42"/>
      <c r="J44" s="8"/>
      <c r="K44" s="8" t="s">
        <v>371</v>
      </c>
      <c r="L44" s="8" t="s">
        <v>143</v>
      </c>
      <c r="M44" s="8">
        <f t="shared" si="2"/>
        <v>0</v>
      </c>
      <c r="N44" s="11" t="str">
        <f t="shared" si="3"/>
        <v/>
      </c>
      <c r="O44" s="8"/>
      <c r="P44" s="8"/>
      <c r="Q44" s="8" t="str">
        <f t="shared" si="6"/>
        <v/>
      </c>
      <c r="R44" s="11"/>
      <c r="S44" s="11"/>
      <c r="T44" s="11"/>
      <c r="U44" s="11"/>
      <c r="V44" s="8"/>
      <c r="W44" s="8"/>
      <c r="X44" s="8"/>
      <c r="Y44" s="8"/>
      <c r="Z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</row>
    <row r="45" spans="1:112" ht="15" customHeight="1">
      <c r="A45" s="8">
        <v>44</v>
      </c>
      <c r="B45" s="36" t="s">
        <v>409</v>
      </c>
      <c r="C45" t="s">
        <v>422</v>
      </c>
      <c r="D45" s="21" t="s">
        <v>393</v>
      </c>
      <c r="E45" s="28">
        <v>36923</v>
      </c>
      <c r="F45" s="28"/>
      <c r="G45" s="42">
        <v>-43</v>
      </c>
      <c r="H45" s="42"/>
      <c r="J45" s="8"/>
      <c r="K45" s="8" t="s">
        <v>371</v>
      </c>
      <c r="L45" s="8" t="s">
        <v>143</v>
      </c>
      <c r="M45" s="8">
        <f t="shared" si="2"/>
        <v>0</v>
      </c>
      <c r="N45" s="11" t="str">
        <f t="shared" si="3"/>
        <v/>
      </c>
      <c r="O45" s="8"/>
      <c r="P45" s="8"/>
      <c r="Q45" s="8" t="str">
        <f t="shared" si="6"/>
        <v/>
      </c>
      <c r="R45" s="11"/>
      <c r="S45" s="11"/>
      <c r="T45" s="11"/>
      <c r="U45" s="11"/>
      <c r="V45" s="8"/>
      <c r="W45" s="8"/>
      <c r="X45" s="8"/>
      <c r="Y45" s="8"/>
      <c r="Z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</row>
    <row r="46" spans="1:112" ht="15" customHeight="1">
      <c r="A46" s="8">
        <v>45</v>
      </c>
      <c r="B46" s="36" t="s">
        <v>409</v>
      </c>
      <c r="C46" t="s">
        <v>423</v>
      </c>
      <c r="D46" s="21" t="s">
        <v>393</v>
      </c>
      <c r="E46" s="28">
        <v>36617</v>
      </c>
      <c r="F46" s="28"/>
      <c r="G46" s="42">
        <v>-43</v>
      </c>
      <c r="H46" s="42"/>
      <c r="J46" s="8"/>
      <c r="K46" s="8" t="s">
        <v>371</v>
      </c>
      <c r="L46" s="8" t="s">
        <v>143</v>
      </c>
      <c r="M46" s="8">
        <f t="shared" si="2"/>
        <v>0</v>
      </c>
      <c r="N46" s="11" t="str">
        <f t="shared" si="3"/>
        <v/>
      </c>
      <c r="O46" s="8"/>
      <c r="P46" s="8"/>
      <c r="Q46" s="8" t="str">
        <f t="shared" si="6"/>
        <v/>
      </c>
      <c r="R46" s="11"/>
      <c r="S46" s="11"/>
      <c r="T46" s="11"/>
      <c r="U46" s="11"/>
      <c r="V46" s="8"/>
      <c r="W46" s="8"/>
      <c r="X46" s="8"/>
      <c r="Y46" s="8"/>
      <c r="Z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</row>
    <row r="47" spans="1:112" ht="15" customHeight="1">
      <c r="A47" s="8">
        <v>46</v>
      </c>
      <c r="B47" s="36" t="s">
        <v>409</v>
      </c>
      <c r="C47" t="s">
        <v>424</v>
      </c>
      <c r="D47" s="21" t="s">
        <v>393</v>
      </c>
      <c r="E47" s="28">
        <v>37104</v>
      </c>
      <c r="F47" s="28"/>
      <c r="G47" s="42">
        <v>-41</v>
      </c>
      <c r="H47" s="42"/>
      <c r="J47" s="8"/>
      <c r="K47" s="8" t="s">
        <v>371</v>
      </c>
      <c r="L47" s="8" t="s">
        <v>143</v>
      </c>
      <c r="M47" s="8">
        <f t="shared" si="2"/>
        <v>0</v>
      </c>
      <c r="N47" s="11" t="str">
        <f t="shared" si="3"/>
        <v/>
      </c>
      <c r="O47" s="8"/>
      <c r="P47" s="8"/>
      <c r="Q47" s="8" t="str">
        <f t="shared" si="6"/>
        <v/>
      </c>
      <c r="R47" s="11"/>
      <c r="S47" s="11"/>
      <c r="T47" s="11"/>
      <c r="U47" s="11"/>
      <c r="V47" s="8"/>
      <c r="W47" s="8"/>
      <c r="X47" s="8"/>
      <c r="Y47" s="8"/>
      <c r="Z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</row>
    <row r="48" spans="1:112" ht="15" customHeight="1">
      <c r="A48" s="8">
        <v>47</v>
      </c>
      <c r="B48" s="36" t="s">
        <v>409</v>
      </c>
      <c r="C48" t="s">
        <v>425</v>
      </c>
      <c r="D48" s="21" t="s">
        <v>393</v>
      </c>
      <c r="E48" s="28">
        <v>37165</v>
      </c>
      <c r="F48" s="28"/>
      <c r="G48" s="42">
        <v>-41</v>
      </c>
      <c r="H48" s="42"/>
      <c r="J48" s="8"/>
      <c r="K48" s="8" t="s">
        <v>371</v>
      </c>
      <c r="L48" s="8" t="s">
        <v>143</v>
      </c>
      <c r="M48" s="8">
        <f t="shared" si="2"/>
        <v>0</v>
      </c>
      <c r="N48" s="11" t="str">
        <f t="shared" si="3"/>
        <v/>
      </c>
      <c r="O48" s="8"/>
      <c r="P48" s="8"/>
      <c r="Q48" s="8" t="str">
        <f t="shared" si="6"/>
        <v/>
      </c>
      <c r="R48" s="11"/>
      <c r="S48" s="11"/>
      <c r="T48" s="11"/>
      <c r="U48" s="11"/>
      <c r="V48" s="8"/>
      <c r="W48" s="8"/>
      <c r="X48" s="8"/>
      <c r="Y48" s="8"/>
      <c r="Z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</row>
    <row r="49" spans="1:112" ht="15" customHeight="1">
      <c r="A49" s="8">
        <v>48</v>
      </c>
      <c r="B49" s="36" t="s">
        <v>409</v>
      </c>
      <c r="C49" t="s">
        <v>426</v>
      </c>
      <c r="D49" s="21" t="s">
        <v>393</v>
      </c>
      <c r="E49" s="28">
        <v>36861</v>
      </c>
      <c r="F49" s="28"/>
      <c r="G49" s="42">
        <v>-41</v>
      </c>
      <c r="H49" s="42"/>
      <c r="J49" s="8"/>
      <c r="K49" s="8" t="s">
        <v>371</v>
      </c>
      <c r="L49" s="8" t="s">
        <v>143</v>
      </c>
      <c r="M49" s="8">
        <f t="shared" si="2"/>
        <v>0</v>
      </c>
      <c r="N49" s="11" t="str">
        <f t="shared" si="3"/>
        <v/>
      </c>
      <c r="O49" s="8"/>
      <c r="P49" s="8"/>
      <c r="Q49" s="8" t="str">
        <f t="shared" si="6"/>
        <v/>
      </c>
      <c r="R49" s="11"/>
      <c r="S49" s="11"/>
      <c r="T49" s="11"/>
      <c r="U49" s="11"/>
      <c r="V49" s="8"/>
      <c r="W49" s="8"/>
      <c r="X49" s="8"/>
      <c r="Y49" s="8"/>
      <c r="Z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</row>
    <row r="50" spans="1:112" ht="15" customHeight="1">
      <c r="A50" s="8">
        <v>49</v>
      </c>
      <c r="B50" s="36" t="s">
        <v>409</v>
      </c>
      <c r="C50" t="s">
        <v>427</v>
      </c>
      <c r="D50" s="21" t="s">
        <v>393</v>
      </c>
      <c r="E50" s="28">
        <v>37288</v>
      </c>
      <c r="F50" s="28"/>
      <c r="G50" s="42">
        <v>-40</v>
      </c>
      <c r="H50" s="42"/>
      <c r="J50" s="8"/>
      <c r="K50" s="8" t="s">
        <v>371</v>
      </c>
      <c r="L50" s="8" t="s">
        <v>143</v>
      </c>
      <c r="M50" s="8">
        <f t="shared" si="2"/>
        <v>0</v>
      </c>
      <c r="N50" s="11" t="str">
        <f t="shared" si="3"/>
        <v/>
      </c>
      <c r="O50" s="8"/>
      <c r="P50" s="8"/>
      <c r="Q50" s="8" t="str">
        <f t="shared" si="6"/>
        <v/>
      </c>
      <c r="R50" s="11"/>
      <c r="S50" s="11"/>
      <c r="T50" s="11"/>
      <c r="U50" s="11"/>
      <c r="V50" s="8"/>
      <c r="W50" s="8"/>
      <c r="X50" s="8"/>
      <c r="Y50" s="8"/>
      <c r="Z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</row>
    <row r="51" spans="1:112" ht="15" customHeight="1">
      <c r="A51" s="8">
        <v>50</v>
      </c>
      <c r="B51" s="36" t="s">
        <v>409</v>
      </c>
      <c r="C51" t="s">
        <v>428</v>
      </c>
      <c r="D51" s="21" t="s">
        <v>393</v>
      </c>
      <c r="E51" s="28">
        <v>37316</v>
      </c>
      <c r="F51" s="28"/>
      <c r="G51" s="42">
        <v>-40</v>
      </c>
      <c r="H51" s="42"/>
      <c r="J51" s="8"/>
      <c r="K51" s="8" t="s">
        <v>371</v>
      </c>
      <c r="L51" s="8" t="s">
        <v>143</v>
      </c>
      <c r="M51" s="8">
        <f t="shared" si="2"/>
        <v>0</v>
      </c>
      <c r="N51" s="11" t="str">
        <f t="shared" si="3"/>
        <v/>
      </c>
      <c r="O51" s="8"/>
      <c r="P51" s="8"/>
      <c r="Q51" s="8" t="str">
        <f t="shared" si="6"/>
        <v/>
      </c>
      <c r="R51" s="11"/>
      <c r="S51" s="11"/>
      <c r="T51" s="11"/>
      <c r="U51" s="11"/>
      <c r="V51" s="8"/>
      <c r="W51" s="8"/>
      <c r="X51" s="8"/>
      <c r="Y51" s="8"/>
      <c r="Z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</row>
    <row r="52" spans="1:112" ht="15" customHeight="1">
      <c r="A52" s="8">
        <v>51</v>
      </c>
      <c r="C52" t="s">
        <v>57</v>
      </c>
      <c r="D52" s="21" t="s">
        <v>52</v>
      </c>
      <c r="E52" s="28">
        <v>43571</v>
      </c>
      <c r="F52" s="28"/>
      <c r="G52" s="42">
        <v>-39</v>
      </c>
      <c r="H52" s="42"/>
      <c r="J52" s="8"/>
      <c r="K52" s="8" t="s">
        <v>48</v>
      </c>
      <c r="L52" s="8" t="s">
        <v>41</v>
      </c>
      <c r="M52" s="8">
        <f t="shared" si="2"/>
        <v>8</v>
      </c>
      <c r="N52" s="11">
        <f t="shared" si="3"/>
        <v>8.9</v>
      </c>
      <c r="O52" s="8">
        <v>4</v>
      </c>
      <c r="P52" s="8" t="s">
        <v>256</v>
      </c>
      <c r="Q52" s="8" t="str">
        <f t="shared" si="6"/>
        <v>2: Incredible</v>
      </c>
      <c r="R52" s="11">
        <f t="shared" si="7"/>
        <v>9.5</v>
      </c>
      <c r="S52" s="11"/>
      <c r="T52" s="11"/>
      <c r="U52" s="11">
        <f>4.15/5*10</f>
        <v>8.3000000000000007</v>
      </c>
      <c r="V52" s="8">
        <v>8.9</v>
      </c>
      <c r="W52" s="8">
        <v>9.8000000000000007</v>
      </c>
      <c r="X52" s="8">
        <v>9.6</v>
      </c>
      <c r="Y52" s="8">
        <v>9.5</v>
      </c>
      <c r="Z52" s="8">
        <v>9.6999999999999993</v>
      </c>
      <c r="AA52" s="8">
        <v>2</v>
      </c>
      <c r="AC52" s="8">
        <v>4</v>
      </c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>
        <v>4</v>
      </c>
      <c r="BF52" s="8"/>
      <c r="BG52" s="8">
        <v>1</v>
      </c>
      <c r="BH52" s="8"/>
      <c r="BI52" s="8"/>
      <c r="BJ52" s="8"/>
      <c r="BK52" s="8"/>
      <c r="BL52" s="8"/>
      <c r="BM52" s="8"/>
      <c r="BN52" s="8"/>
      <c r="BO52" s="8">
        <v>0</v>
      </c>
      <c r="BP52" s="8"/>
      <c r="BQ52" s="8"/>
      <c r="BR52" s="8"/>
      <c r="BS52" s="8"/>
      <c r="BT52" s="8">
        <v>1</v>
      </c>
      <c r="BU52" s="8"/>
      <c r="BV52" s="8">
        <v>2</v>
      </c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</row>
    <row r="53" spans="1:112" ht="15" customHeight="1">
      <c r="A53" s="8">
        <v>52</v>
      </c>
      <c r="B53" s="36" t="s">
        <v>454</v>
      </c>
      <c r="C53" t="s">
        <v>461</v>
      </c>
      <c r="D53" s="21" t="s">
        <v>125</v>
      </c>
      <c r="E53" s="28">
        <v>40904</v>
      </c>
      <c r="F53" s="28"/>
      <c r="G53" s="42">
        <v>-39</v>
      </c>
      <c r="H53" s="42"/>
      <c r="J53" s="8"/>
      <c r="K53" s="8" t="s">
        <v>149</v>
      </c>
      <c r="L53" s="8" t="s">
        <v>143</v>
      </c>
      <c r="M53" s="8">
        <f t="shared" si="2"/>
        <v>0</v>
      </c>
      <c r="N53" s="11" t="str">
        <f t="shared" si="3"/>
        <v/>
      </c>
      <c r="O53" s="8"/>
      <c r="P53" s="8"/>
      <c r="Q53" s="8" t="str">
        <f t="shared" si="6"/>
        <v/>
      </c>
      <c r="R53" s="11"/>
      <c r="S53" s="11"/>
      <c r="T53" s="11"/>
      <c r="U53" s="11"/>
      <c r="V53" s="8"/>
      <c r="W53" s="8"/>
      <c r="X53" s="8"/>
      <c r="Y53" s="8"/>
      <c r="Z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</row>
    <row r="54" spans="1:112" ht="15" customHeight="1">
      <c r="A54" s="8">
        <v>53</v>
      </c>
      <c r="B54" s="36" t="s">
        <v>454</v>
      </c>
      <c r="C54" s="24" t="s">
        <v>462</v>
      </c>
      <c r="D54" s="21" t="s">
        <v>125</v>
      </c>
      <c r="E54" s="28">
        <v>36923</v>
      </c>
      <c r="F54" s="28"/>
      <c r="G54" s="42">
        <v>-33</v>
      </c>
      <c r="H54" s="42"/>
      <c r="J54" s="8"/>
      <c r="K54" s="8" t="s">
        <v>832</v>
      </c>
      <c r="L54" s="8" t="s">
        <v>143</v>
      </c>
      <c r="M54" s="8">
        <f t="shared" si="2"/>
        <v>3</v>
      </c>
      <c r="N54" s="11">
        <f t="shared" si="3"/>
        <v>7.5600000000000005</v>
      </c>
      <c r="O54" s="8"/>
      <c r="P54" s="8"/>
      <c r="Q54" s="8" t="str">
        <f t="shared" si="6"/>
        <v/>
      </c>
      <c r="R54" s="11"/>
      <c r="S54" s="11"/>
      <c r="T54" s="11"/>
      <c r="U54" s="11">
        <f>3.78/5*10</f>
        <v>7.5600000000000005</v>
      </c>
      <c r="V54" s="8"/>
      <c r="W54" s="8"/>
      <c r="X54" s="8"/>
      <c r="Y54" s="8"/>
      <c r="Z54" s="8"/>
      <c r="AC54" s="8">
        <v>7</v>
      </c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>
        <v>4</v>
      </c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>
        <v>11</v>
      </c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</row>
    <row r="55" spans="1:112" ht="15" customHeight="1">
      <c r="A55" s="8">
        <v>54</v>
      </c>
      <c r="B55" s="36" t="s">
        <v>454</v>
      </c>
      <c r="C55" t="s">
        <v>463</v>
      </c>
      <c r="D55" s="21" t="s">
        <v>251</v>
      </c>
      <c r="E55" s="28">
        <v>41667</v>
      </c>
      <c r="F55" s="28"/>
      <c r="G55" s="42">
        <v>-33</v>
      </c>
      <c r="H55" s="42"/>
      <c r="J55" s="8"/>
      <c r="K55" s="8" t="s">
        <v>48</v>
      </c>
      <c r="L55" s="8" t="s">
        <v>143</v>
      </c>
      <c r="M55" s="8">
        <f t="shared" si="2"/>
        <v>5</v>
      </c>
      <c r="N55" s="11">
        <f t="shared" si="3"/>
        <v>7.6</v>
      </c>
      <c r="O55" s="8">
        <v>69</v>
      </c>
      <c r="P55" s="8" t="s">
        <v>264</v>
      </c>
      <c r="Q55" s="8" t="str">
        <f t="shared" si="6"/>
        <v>4: Good</v>
      </c>
      <c r="R55" s="11">
        <f t="shared" si="7"/>
        <v>7.5</v>
      </c>
      <c r="S55" s="11"/>
      <c r="T55" s="11"/>
      <c r="U55" s="11">
        <f>3.85/5*10</f>
        <v>7.7</v>
      </c>
      <c r="V55" s="8">
        <v>7.7</v>
      </c>
      <c r="W55" s="8">
        <v>7</v>
      </c>
      <c r="X55" s="8">
        <v>8</v>
      </c>
      <c r="Y55" s="8">
        <v>7.7</v>
      </c>
      <c r="Z55" s="8">
        <v>7</v>
      </c>
      <c r="AC55" s="8">
        <v>6</v>
      </c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>
        <v>8</v>
      </c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>
        <v>3</v>
      </c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>
        <v>2</v>
      </c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</row>
    <row r="56" spans="1:112" ht="15" customHeight="1">
      <c r="A56" s="8">
        <v>55</v>
      </c>
      <c r="B56" s="36" t="s">
        <v>601</v>
      </c>
      <c r="C56" t="s">
        <v>602</v>
      </c>
      <c r="D56" s="50" t="s">
        <v>378</v>
      </c>
      <c r="E56" s="28">
        <v>36404</v>
      </c>
      <c r="F56" s="28"/>
      <c r="G56" s="42">
        <v>-33</v>
      </c>
      <c r="H56" s="42"/>
      <c r="J56" s="8"/>
      <c r="K56" s="8" t="s">
        <v>371</v>
      </c>
      <c r="L56" s="8" t="s">
        <v>143</v>
      </c>
      <c r="M56" s="8">
        <f t="shared" si="2"/>
        <v>1</v>
      </c>
      <c r="N56" s="11" t="str">
        <f t="shared" si="3"/>
        <v/>
      </c>
      <c r="O56" s="8"/>
      <c r="P56" s="8"/>
      <c r="Q56" s="8"/>
      <c r="R56" s="11"/>
      <c r="S56" s="11"/>
      <c r="T56" s="11"/>
      <c r="U56" s="11"/>
      <c r="V56" s="8"/>
      <c r="W56" s="8"/>
      <c r="X56" s="8"/>
      <c r="Y56" s="8"/>
      <c r="Z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>
        <v>5</v>
      </c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</row>
    <row r="57" spans="1:112" ht="15" customHeight="1">
      <c r="A57" s="8">
        <v>56</v>
      </c>
      <c r="B57" s="36" t="s">
        <v>601</v>
      </c>
      <c r="C57" t="s">
        <v>603</v>
      </c>
      <c r="D57" s="50" t="s">
        <v>378</v>
      </c>
      <c r="E57" s="28">
        <v>36434</v>
      </c>
      <c r="F57" s="28"/>
      <c r="G57" s="42">
        <v>-33</v>
      </c>
      <c r="H57" s="42"/>
      <c r="J57" s="8"/>
      <c r="K57" s="8" t="s">
        <v>371</v>
      </c>
      <c r="L57" s="8" t="s">
        <v>143</v>
      </c>
      <c r="M57" s="8">
        <f t="shared" si="2"/>
        <v>1</v>
      </c>
      <c r="N57" s="11" t="str">
        <f t="shared" si="3"/>
        <v/>
      </c>
      <c r="O57" s="8"/>
      <c r="P57" s="8"/>
      <c r="Q57" s="8"/>
      <c r="R57" s="11"/>
      <c r="S57" s="11"/>
      <c r="T57" s="11"/>
      <c r="U57" s="11"/>
      <c r="V57" s="8"/>
      <c r="W57" s="8"/>
      <c r="X57" s="8"/>
      <c r="Y57" s="8"/>
      <c r="Z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>
        <v>6</v>
      </c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</row>
    <row r="58" spans="1:112" ht="15" customHeight="1">
      <c r="A58" s="8">
        <v>57</v>
      </c>
      <c r="B58" s="36" t="s">
        <v>601</v>
      </c>
      <c r="C58" t="s">
        <v>604</v>
      </c>
      <c r="D58" s="50" t="s">
        <v>378</v>
      </c>
      <c r="E58" s="28">
        <v>36465</v>
      </c>
      <c r="F58" s="28"/>
      <c r="G58" s="42">
        <v>-33</v>
      </c>
      <c r="H58" s="42"/>
      <c r="J58" s="8"/>
      <c r="K58" s="8" t="s">
        <v>371</v>
      </c>
      <c r="L58" s="8" t="s">
        <v>143</v>
      </c>
      <c r="M58" s="8">
        <f t="shared" si="2"/>
        <v>1</v>
      </c>
      <c r="N58" s="11" t="str">
        <f t="shared" si="3"/>
        <v/>
      </c>
      <c r="O58" s="8"/>
      <c r="P58" s="8"/>
      <c r="Q58" s="8"/>
      <c r="R58" s="11"/>
      <c r="S58" s="11"/>
      <c r="T58" s="11"/>
      <c r="U58" s="11"/>
      <c r="V58" s="8"/>
      <c r="W58" s="8"/>
      <c r="X58" s="8"/>
      <c r="Y58" s="8"/>
      <c r="Z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>
        <v>7</v>
      </c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</row>
    <row r="59" spans="1:112" ht="15" customHeight="1">
      <c r="A59" s="8">
        <v>58</v>
      </c>
      <c r="B59" s="36" t="s">
        <v>601</v>
      </c>
      <c r="C59" t="s">
        <v>605</v>
      </c>
      <c r="D59" s="50" t="s">
        <v>378</v>
      </c>
      <c r="E59" s="28">
        <v>36495</v>
      </c>
      <c r="F59" s="28"/>
      <c r="G59" s="42">
        <v>-33</v>
      </c>
      <c r="H59" s="42"/>
      <c r="J59" s="8"/>
      <c r="K59" s="8" t="s">
        <v>371</v>
      </c>
      <c r="L59" s="8" t="s">
        <v>143</v>
      </c>
      <c r="M59" s="8">
        <f t="shared" si="2"/>
        <v>1</v>
      </c>
      <c r="N59" s="11" t="str">
        <f t="shared" si="3"/>
        <v/>
      </c>
      <c r="O59" s="8"/>
      <c r="P59" s="8"/>
      <c r="Q59" s="8"/>
      <c r="R59" s="11"/>
      <c r="S59" s="11"/>
      <c r="T59" s="11"/>
      <c r="U59" s="11"/>
      <c r="V59" s="8"/>
      <c r="W59" s="8"/>
      <c r="X59" s="8"/>
      <c r="Y59" s="8"/>
      <c r="Z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>
        <v>8</v>
      </c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</row>
    <row r="60" spans="1:112" ht="15" customHeight="1">
      <c r="A60" s="8">
        <v>59</v>
      </c>
      <c r="B60" s="36" t="s">
        <v>601</v>
      </c>
      <c r="C60" t="s">
        <v>606</v>
      </c>
      <c r="D60" s="50" t="s">
        <v>197</v>
      </c>
      <c r="E60" s="28">
        <v>36526</v>
      </c>
      <c r="F60" s="28"/>
      <c r="G60" s="42">
        <v>-32</v>
      </c>
      <c r="H60" s="42"/>
      <c r="J60" s="8"/>
      <c r="K60" s="8" t="s">
        <v>371</v>
      </c>
      <c r="L60" s="8" t="s">
        <v>143</v>
      </c>
      <c r="M60" s="8">
        <f t="shared" si="2"/>
        <v>0</v>
      </c>
      <c r="N60" s="11" t="str">
        <f t="shared" si="3"/>
        <v/>
      </c>
      <c r="O60" s="8"/>
      <c r="P60" s="8"/>
      <c r="Q60" s="8"/>
      <c r="R60" s="11"/>
      <c r="S60" s="11"/>
      <c r="T60" s="11"/>
      <c r="U60" s="11"/>
      <c r="V60" s="8"/>
      <c r="W60" s="8"/>
      <c r="X60" s="8"/>
      <c r="Y60" s="8"/>
      <c r="Z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</row>
    <row r="61" spans="1:112" ht="15" customHeight="1">
      <c r="A61" s="8">
        <v>60</v>
      </c>
      <c r="B61" s="36" t="s">
        <v>601</v>
      </c>
      <c r="C61" t="s">
        <v>607</v>
      </c>
      <c r="D61" s="50" t="s">
        <v>197</v>
      </c>
      <c r="E61" s="28">
        <v>36557</v>
      </c>
      <c r="F61" s="28"/>
      <c r="G61" s="42">
        <v>-32</v>
      </c>
      <c r="H61" s="42"/>
      <c r="J61" s="8"/>
      <c r="K61" s="8" t="s">
        <v>371</v>
      </c>
      <c r="L61" s="8" t="s">
        <v>143</v>
      </c>
      <c r="M61" s="8">
        <f t="shared" si="2"/>
        <v>0</v>
      </c>
      <c r="N61" s="11" t="str">
        <f t="shared" si="3"/>
        <v/>
      </c>
      <c r="O61" s="8"/>
      <c r="P61" s="8"/>
      <c r="Q61" s="8"/>
      <c r="R61" s="11"/>
      <c r="S61" s="11"/>
      <c r="T61" s="11"/>
      <c r="U61" s="11"/>
      <c r="V61" s="8"/>
      <c r="W61" s="8"/>
      <c r="X61" s="8"/>
      <c r="Y61" s="8"/>
      <c r="Z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</row>
    <row r="62" spans="1:112" ht="15" customHeight="1">
      <c r="A62" s="8">
        <v>61</v>
      </c>
      <c r="B62" s="36" t="s">
        <v>601</v>
      </c>
      <c r="C62" t="s">
        <v>608</v>
      </c>
      <c r="D62" s="50" t="s">
        <v>197</v>
      </c>
      <c r="E62" s="28">
        <v>36586</v>
      </c>
      <c r="F62" s="28"/>
      <c r="G62" s="42">
        <v>-32</v>
      </c>
      <c r="H62" s="42"/>
      <c r="J62" s="8"/>
      <c r="K62" s="8" t="s">
        <v>371</v>
      </c>
      <c r="L62" s="8" t="s">
        <v>143</v>
      </c>
      <c r="M62" s="8">
        <f t="shared" si="2"/>
        <v>0</v>
      </c>
      <c r="N62" s="11" t="str">
        <f t="shared" si="3"/>
        <v/>
      </c>
      <c r="O62" s="8"/>
      <c r="P62" s="8"/>
      <c r="Q62" s="8"/>
      <c r="R62" s="11"/>
      <c r="S62" s="11"/>
      <c r="T62" s="11"/>
      <c r="U62" s="11"/>
      <c r="V62" s="8"/>
      <c r="W62" s="8"/>
      <c r="X62" s="8"/>
      <c r="Y62" s="8"/>
      <c r="Z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</row>
    <row r="63" spans="1:112" ht="15" customHeight="1">
      <c r="A63" s="8">
        <v>62</v>
      </c>
      <c r="B63" s="36" t="s">
        <v>601</v>
      </c>
      <c r="C63" t="s">
        <v>609</v>
      </c>
      <c r="D63" s="50" t="s">
        <v>197</v>
      </c>
      <c r="E63" s="28">
        <v>36617</v>
      </c>
      <c r="F63" s="28"/>
      <c r="G63" s="42">
        <v>-32</v>
      </c>
      <c r="H63" s="42"/>
      <c r="J63" s="8"/>
      <c r="K63" s="8" t="s">
        <v>371</v>
      </c>
      <c r="L63" s="8" t="s">
        <v>143</v>
      </c>
      <c r="M63" s="8">
        <f t="shared" si="2"/>
        <v>0</v>
      </c>
      <c r="N63" s="11" t="str">
        <f t="shared" si="3"/>
        <v/>
      </c>
      <c r="O63" s="8"/>
      <c r="P63" s="8"/>
      <c r="Q63" s="8"/>
      <c r="R63" s="11"/>
      <c r="S63" s="11"/>
      <c r="T63" s="11"/>
      <c r="U63" s="11"/>
      <c r="V63" s="8"/>
      <c r="W63" s="8"/>
      <c r="X63" s="8"/>
      <c r="Y63" s="8"/>
      <c r="Z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</row>
    <row r="64" spans="1:112" ht="15" customHeight="1">
      <c r="A64" s="8">
        <v>63</v>
      </c>
      <c r="B64" s="36" t="s">
        <v>601</v>
      </c>
      <c r="C64" t="s">
        <v>610</v>
      </c>
      <c r="D64" s="50" t="s">
        <v>378</v>
      </c>
      <c r="E64" s="28">
        <v>36647</v>
      </c>
      <c r="F64" s="28"/>
      <c r="G64" s="42">
        <v>-33</v>
      </c>
      <c r="H64" s="42"/>
      <c r="J64" s="8"/>
      <c r="K64" s="8" t="s">
        <v>371</v>
      </c>
      <c r="L64" s="8" t="s">
        <v>143</v>
      </c>
      <c r="M64" s="8">
        <f t="shared" si="2"/>
        <v>0</v>
      </c>
      <c r="N64" s="11" t="str">
        <f t="shared" si="3"/>
        <v/>
      </c>
      <c r="O64" s="8"/>
      <c r="P64" s="8"/>
      <c r="Q64" s="8"/>
      <c r="R64" s="11"/>
      <c r="S64" s="11"/>
      <c r="T64" s="11"/>
      <c r="U64" s="11"/>
      <c r="V64" s="8"/>
      <c r="W64" s="8"/>
      <c r="X64" s="8"/>
      <c r="Y64" s="8"/>
      <c r="Z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</row>
    <row r="65" spans="1:112" ht="15" customHeight="1">
      <c r="A65" s="8">
        <v>64</v>
      </c>
      <c r="B65" s="36" t="s">
        <v>601</v>
      </c>
      <c r="C65" t="s">
        <v>611</v>
      </c>
      <c r="D65" s="50" t="s">
        <v>378</v>
      </c>
      <c r="E65" s="28">
        <v>36678</v>
      </c>
      <c r="F65" s="28"/>
      <c r="G65" s="42">
        <v>-33</v>
      </c>
      <c r="H65" s="42"/>
      <c r="J65" s="8"/>
      <c r="K65" s="8" t="s">
        <v>371</v>
      </c>
      <c r="L65" s="8" t="s">
        <v>143</v>
      </c>
      <c r="M65" s="8">
        <f t="shared" si="2"/>
        <v>0</v>
      </c>
      <c r="N65" s="11" t="str">
        <f t="shared" si="3"/>
        <v/>
      </c>
      <c r="O65" s="8"/>
      <c r="P65" s="8"/>
      <c r="Q65" s="8"/>
      <c r="R65" s="11"/>
      <c r="S65" s="11"/>
      <c r="T65" s="11"/>
      <c r="U65" s="11"/>
      <c r="V65" s="8"/>
      <c r="W65" s="8"/>
      <c r="X65" s="8"/>
      <c r="Y65" s="8"/>
      <c r="Z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</row>
    <row r="66" spans="1:112" ht="15" customHeight="1">
      <c r="A66" s="8">
        <v>65</v>
      </c>
      <c r="B66" s="36" t="s">
        <v>601</v>
      </c>
      <c r="C66" t="s">
        <v>612</v>
      </c>
      <c r="D66" s="50" t="s">
        <v>378</v>
      </c>
      <c r="E66" s="28">
        <v>36708</v>
      </c>
      <c r="F66" s="28"/>
      <c r="G66" s="42">
        <v>-33</v>
      </c>
      <c r="H66" s="42"/>
      <c r="J66" s="8"/>
      <c r="K66" s="8" t="s">
        <v>371</v>
      </c>
      <c r="L66" s="8" t="s">
        <v>143</v>
      </c>
      <c r="M66" s="8">
        <f t="shared" si="2"/>
        <v>0</v>
      </c>
      <c r="N66" s="11" t="str">
        <f t="shared" si="3"/>
        <v/>
      </c>
      <c r="O66" s="8"/>
      <c r="P66" s="8"/>
      <c r="Q66" s="8"/>
      <c r="R66" s="11"/>
      <c r="S66" s="11"/>
      <c r="T66" s="11"/>
      <c r="U66" s="11"/>
      <c r="V66" s="8"/>
      <c r="W66" s="8"/>
      <c r="X66" s="8"/>
      <c r="Y66" s="8"/>
      <c r="Z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</row>
    <row r="67" spans="1:112" ht="15" customHeight="1">
      <c r="A67" s="8">
        <v>66</v>
      </c>
      <c r="B67" s="36" t="s">
        <v>601</v>
      </c>
      <c r="C67" t="s">
        <v>613</v>
      </c>
      <c r="D67" s="50" t="s">
        <v>378</v>
      </c>
      <c r="E67" s="28">
        <v>36739</v>
      </c>
      <c r="F67" s="28"/>
      <c r="G67" s="42">
        <v>-33</v>
      </c>
      <c r="H67" s="42"/>
      <c r="J67" s="8"/>
      <c r="K67" s="8" t="s">
        <v>371</v>
      </c>
      <c r="L67" s="8" t="s">
        <v>143</v>
      </c>
      <c r="M67" s="8">
        <f t="shared" ref="M67:M131" si="8">COUNTA(R67:T67,AA67:DH67)</f>
        <v>0</v>
      </c>
      <c r="N67" s="11" t="str">
        <f t="shared" ref="N67:N131" si="9">IFERROR(AVERAGE(R67:U67),"")</f>
        <v/>
      </c>
      <c r="O67" s="8"/>
      <c r="P67" s="8"/>
      <c r="Q67" s="8"/>
      <c r="R67" s="11"/>
      <c r="S67" s="11"/>
      <c r="T67" s="11"/>
      <c r="U67" s="11"/>
      <c r="V67" s="8"/>
      <c r="W67" s="8"/>
      <c r="X67" s="8"/>
      <c r="Y67" s="8"/>
      <c r="Z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</row>
    <row r="68" spans="1:112" ht="15" customHeight="1">
      <c r="A68" s="8">
        <v>67</v>
      </c>
      <c r="B68" s="36" t="s">
        <v>601</v>
      </c>
      <c r="C68" t="s">
        <v>614</v>
      </c>
      <c r="D68" s="50" t="s">
        <v>615</v>
      </c>
      <c r="E68" s="28">
        <v>36770</v>
      </c>
      <c r="F68" s="28"/>
      <c r="G68" s="42">
        <v>-32</v>
      </c>
      <c r="H68" s="42"/>
      <c r="J68" s="8"/>
      <c r="K68" s="8" t="s">
        <v>371</v>
      </c>
      <c r="L68" s="8" t="s">
        <v>143</v>
      </c>
      <c r="M68" s="8">
        <f t="shared" si="8"/>
        <v>0</v>
      </c>
      <c r="N68" s="11" t="str">
        <f t="shared" si="9"/>
        <v/>
      </c>
      <c r="O68" s="8"/>
      <c r="P68" s="8"/>
      <c r="Q68" s="8"/>
      <c r="R68" s="11"/>
      <c r="S68" s="11"/>
      <c r="T68" s="11"/>
      <c r="U68" s="11"/>
      <c r="V68" s="8"/>
      <c r="W68" s="8"/>
      <c r="X68" s="8"/>
      <c r="Y68" s="8"/>
      <c r="Z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</row>
    <row r="69" spans="1:112" ht="15" customHeight="1">
      <c r="A69" s="8">
        <v>68</v>
      </c>
      <c r="B69" s="36" t="s">
        <v>601</v>
      </c>
      <c r="C69" t="s">
        <v>616</v>
      </c>
      <c r="D69" s="50" t="s">
        <v>615</v>
      </c>
      <c r="E69" s="28">
        <v>36800</v>
      </c>
      <c r="F69" s="28"/>
      <c r="G69" s="42">
        <v>-33</v>
      </c>
      <c r="H69" s="42">
        <v>-32</v>
      </c>
      <c r="J69" s="8"/>
      <c r="K69" s="8" t="s">
        <v>371</v>
      </c>
      <c r="L69" s="8" t="s">
        <v>143</v>
      </c>
      <c r="M69" s="8">
        <f t="shared" si="8"/>
        <v>0</v>
      </c>
      <c r="N69" s="11" t="str">
        <f t="shared" si="9"/>
        <v/>
      </c>
      <c r="O69" s="8"/>
      <c r="P69" s="8"/>
      <c r="Q69" s="8"/>
      <c r="R69" s="11"/>
      <c r="S69" s="11"/>
      <c r="T69" s="11"/>
      <c r="U69" s="11"/>
      <c r="V69" s="8"/>
      <c r="W69" s="8"/>
      <c r="X69" s="8"/>
      <c r="Y69" s="8"/>
      <c r="Z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</row>
    <row r="70" spans="1:112" ht="15" customHeight="1">
      <c r="A70" s="8">
        <v>69</v>
      </c>
      <c r="B70" s="36" t="s">
        <v>601</v>
      </c>
      <c r="C70" t="s">
        <v>617</v>
      </c>
      <c r="D70" s="50" t="s">
        <v>615</v>
      </c>
      <c r="E70" s="28">
        <v>36831</v>
      </c>
      <c r="F70" s="28"/>
      <c r="G70" s="42">
        <v>-33</v>
      </c>
      <c r="H70" s="42">
        <v>-32</v>
      </c>
      <c r="J70" s="8"/>
      <c r="K70" s="8" t="s">
        <v>371</v>
      </c>
      <c r="L70" s="8" t="s">
        <v>143</v>
      </c>
      <c r="M70" s="8">
        <f t="shared" si="8"/>
        <v>0</v>
      </c>
      <c r="N70" s="11" t="str">
        <f t="shared" si="9"/>
        <v/>
      </c>
      <c r="O70" s="8"/>
      <c r="P70" s="8"/>
      <c r="Q70" s="8"/>
      <c r="R70" s="11"/>
      <c r="S70" s="11"/>
      <c r="T70" s="11"/>
      <c r="U70" s="11"/>
      <c r="V70" s="8"/>
      <c r="W70" s="8"/>
      <c r="X70" s="8"/>
      <c r="Y70" s="8"/>
      <c r="Z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</row>
    <row r="71" spans="1:112" ht="15" customHeight="1">
      <c r="A71" s="8">
        <v>70</v>
      </c>
      <c r="C71" t="s">
        <v>146</v>
      </c>
      <c r="D71" s="21" t="s">
        <v>125</v>
      </c>
      <c r="E71" s="28">
        <v>37040</v>
      </c>
      <c r="F71" s="28"/>
      <c r="G71" s="42">
        <v>-32</v>
      </c>
      <c r="H71" s="42"/>
      <c r="J71" s="8"/>
      <c r="K71" s="8" t="s">
        <v>48</v>
      </c>
      <c r="L71" s="8" t="s">
        <v>143</v>
      </c>
      <c r="M71" s="8">
        <f t="shared" si="8"/>
        <v>6</v>
      </c>
      <c r="N71" s="11">
        <f t="shared" si="9"/>
        <v>7.45</v>
      </c>
      <c r="O71" s="8">
        <v>149</v>
      </c>
      <c r="P71" s="8" t="s">
        <v>271</v>
      </c>
      <c r="Q71" s="8" t="str">
        <f>IF(R71="","",IF(R71&lt;6,"6: Mediocre",IF(R71&lt;7,"5: Okay",IF(R71&lt;8,"4: Good",IF(R71&lt;9,"3: Very Good",IF(R71&lt;=9.5,"2: Incredible","1: Masterpiece"))))))</f>
        <v>3: Very Good</v>
      </c>
      <c r="R71" s="11">
        <f>IFERROR(ROUND(AVERAGE(V71:Z71),1),"")</f>
        <v>8</v>
      </c>
      <c r="S71" s="11"/>
      <c r="T71" s="11"/>
      <c r="U71" s="11">
        <f>3.45/5*10</f>
        <v>6.9</v>
      </c>
      <c r="V71" s="8">
        <v>7.7</v>
      </c>
      <c r="W71" s="8">
        <v>7.7</v>
      </c>
      <c r="X71" s="8">
        <v>8</v>
      </c>
      <c r="Y71" s="8">
        <v>8.6999999999999993</v>
      </c>
      <c r="Z71" s="8">
        <v>7.7</v>
      </c>
      <c r="AC71" s="8">
        <v>9</v>
      </c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>
        <v>6</v>
      </c>
      <c r="BM71" s="8"/>
      <c r="BN71" s="8"/>
      <c r="BO71" s="8"/>
      <c r="BP71" s="8"/>
      <c r="BQ71" s="8">
        <v>9</v>
      </c>
      <c r="BR71" s="8"/>
      <c r="BS71" s="8"/>
      <c r="BT71" s="8">
        <v>2</v>
      </c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>
        <v>4</v>
      </c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</row>
    <row r="72" spans="1:112" ht="15" customHeight="1">
      <c r="A72" s="8">
        <v>71</v>
      </c>
      <c r="B72" s="36" t="s">
        <v>454</v>
      </c>
      <c r="C72" t="s">
        <v>464</v>
      </c>
      <c r="D72" s="21" t="s">
        <v>172</v>
      </c>
      <c r="E72" s="28">
        <v>36923</v>
      </c>
      <c r="F72" s="28"/>
      <c r="G72" s="42">
        <v>-32</v>
      </c>
      <c r="H72" s="42"/>
      <c r="J72" s="8"/>
      <c r="K72" s="8" t="s">
        <v>48</v>
      </c>
      <c r="L72" s="8" t="s">
        <v>143</v>
      </c>
      <c r="M72" s="8">
        <f t="shared" si="8"/>
        <v>9</v>
      </c>
      <c r="N72" s="11">
        <f t="shared" si="9"/>
        <v>7.8266666666666671</v>
      </c>
      <c r="O72" s="8">
        <v>70</v>
      </c>
      <c r="P72" s="8" t="s">
        <v>264</v>
      </c>
      <c r="Q72" s="8" t="str">
        <f>IF(R72="","",IF(R72&lt;6,"6: Mediocre",IF(R72&lt;7,"5: Okay",IF(R72&lt;8,"4: Good",IF(R72&lt;9,"3: Very Good",IF(R72&lt;=9.5,"2: Incredible","1: Masterpiece"))))))</f>
        <v>4: Good</v>
      </c>
      <c r="R72" s="11">
        <f>IFERROR(ROUND(AVERAGE(V72:Z72),1),"")</f>
        <v>7.4</v>
      </c>
      <c r="S72" s="11">
        <f>(4+2+4+3+4)/5/4*10</f>
        <v>8.5</v>
      </c>
      <c r="T72" s="11"/>
      <c r="U72" s="11">
        <f>3.79/5*10</f>
        <v>7.58</v>
      </c>
      <c r="V72" s="8">
        <v>8</v>
      </c>
      <c r="W72" s="8">
        <v>7</v>
      </c>
      <c r="X72" s="8">
        <v>7</v>
      </c>
      <c r="Y72" s="8">
        <v>8</v>
      </c>
      <c r="Z72" s="8">
        <v>7</v>
      </c>
      <c r="AC72" s="8">
        <v>8</v>
      </c>
      <c r="AQ72" s="8"/>
      <c r="AR72" s="8"/>
      <c r="AS72" s="8">
        <v>2</v>
      </c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>
        <v>9</v>
      </c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>
        <v>7</v>
      </c>
      <c r="BR72" s="8"/>
      <c r="BS72" s="8"/>
      <c r="BT72" s="8"/>
      <c r="BU72" s="8"/>
      <c r="BV72" s="8"/>
      <c r="BW72" s="8"/>
      <c r="BX72" s="8">
        <v>2</v>
      </c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>
        <v>7</v>
      </c>
      <c r="CO72" s="8"/>
      <c r="CP72" s="8"/>
      <c r="CQ72" s="8"/>
      <c r="CR72" s="8"/>
      <c r="CS72" s="8"/>
      <c r="CT72" s="8"/>
      <c r="CU72" s="8">
        <v>9</v>
      </c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</row>
    <row r="73" spans="1:112" ht="15" customHeight="1">
      <c r="A73" s="8">
        <v>72</v>
      </c>
      <c r="B73" s="36" t="s">
        <v>455</v>
      </c>
      <c r="C73" t="s">
        <v>61</v>
      </c>
      <c r="D73" s="21" t="s">
        <v>62</v>
      </c>
      <c r="E73" s="28">
        <v>43984</v>
      </c>
      <c r="F73" s="28"/>
      <c r="G73" s="42">
        <v>-32</v>
      </c>
      <c r="H73" s="42"/>
      <c r="J73" s="8"/>
      <c r="K73" s="8" t="s">
        <v>386</v>
      </c>
      <c r="L73" s="8" t="s">
        <v>41</v>
      </c>
      <c r="M73" s="8">
        <f t="shared" si="8"/>
        <v>4</v>
      </c>
      <c r="N73" s="11">
        <f t="shared" si="9"/>
        <v>8.4</v>
      </c>
      <c r="O73" s="8">
        <v>34</v>
      </c>
      <c r="P73" s="8" t="s">
        <v>256</v>
      </c>
      <c r="Q73" s="8" t="str">
        <f>IF(R73="","",IF(R73&lt;6,"6: Mediocre",IF(R73&lt;7,"5: Okay",IF(R73&lt;8,"4: Good",IF(R73&lt;9,"3: Very Good",IF(R73&lt;=9.5,"2: Incredible","1: Masterpiece"))))))</f>
        <v>2: Incredible</v>
      </c>
      <c r="R73" s="11">
        <f>IFERROR(ROUND(AVERAGE(V73:Z73),1),"")</f>
        <v>9</v>
      </c>
      <c r="S73" s="11"/>
      <c r="T73" s="11"/>
      <c r="U73" s="11">
        <f>3.9/5*10</f>
        <v>7.8000000000000007</v>
      </c>
      <c r="V73" s="8">
        <v>8.6999999999999993</v>
      </c>
      <c r="W73" s="8">
        <v>9.5</v>
      </c>
      <c r="X73" s="8">
        <v>8.3000000000000007</v>
      </c>
      <c r="Y73" s="8">
        <v>9.1999999999999993</v>
      </c>
      <c r="Z73" s="8">
        <v>9.3000000000000007</v>
      </c>
      <c r="AA73" s="8">
        <v>3</v>
      </c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>
        <v>1</v>
      </c>
      <c r="BK73" s="8"/>
      <c r="BL73" s="8"/>
      <c r="BM73" s="8"/>
      <c r="BN73" s="8">
        <v>2</v>
      </c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</row>
    <row r="74" spans="1:112" ht="15" customHeight="1">
      <c r="A74" s="8">
        <v>73</v>
      </c>
      <c r="C74" t="s">
        <v>147</v>
      </c>
      <c r="D74" s="21" t="s">
        <v>125</v>
      </c>
      <c r="E74" s="28">
        <v>40918</v>
      </c>
      <c r="F74" s="28"/>
      <c r="G74" s="42">
        <v>-67</v>
      </c>
      <c r="H74" s="42">
        <v>-31</v>
      </c>
      <c r="J74" s="8"/>
      <c r="K74" s="8" t="s">
        <v>48</v>
      </c>
      <c r="L74" s="8" t="s">
        <v>143</v>
      </c>
      <c r="M74" s="8">
        <f t="shared" si="8"/>
        <v>13</v>
      </c>
      <c r="N74" s="11">
        <f t="shared" si="9"/>
        <v>8.7050000000000001</v>
      </c>
      <c r="O74" s="8">
        <v>12</v>
      </c>
      <c r="P74" s="8" t="s">
        <v>256</v>
      </c>
      <c r="Q74" s="8" t="str">
        <f>IF(R74="","",IF(R74&lt;6,"6: Mediocre",IF(R74&lt;7,"5: Okay",IF(R74&lt;8,"4: Good",IF(R74&lt;9,"3: Very Good",IF(R74&lt;=9.5,"2: Incredible","1: Masterpiece"))))))</f>
        <v>3: Very Good</v>
      </c>
      <c r="R74" s="11">
        <f>IFERROR(ROUND(AVERAGE(V74:Z74),1),"")</f>
        <v>8.1</v>
      </c>
      <c r="S74" s="11">
        <f>4/4*10</f>
        <v>10</v>
      </c>
      <c r="T74" s="11">
        <v>8.5</v>
      </c>
      <c r="U74" s="11">
        <f>4.11/5*10</f>
        <v>8.2200000000000006</v>
      </c>
      <c r="V74" s="8">
        <v>8.5</v>
      </c>
      <c r="W74" s="8">
        <v>8.3000000000000007</v>
      </c>
      <c r="X74" s="8">
        <v>9</v>
      </c>
      <c r="Y74" s="8">
        <v>7.3</v>
      </c>
      <c r="Z74" s="8">
        <v>7.3</v>
      </c>
      <c r="AA74" s="8">
        <v>3</v>
      </c>
      <c r="AC74" s="8">
        <v>10</v>
      </c>
      <c r="AO74" s="8">
        <v>9</v>
      </c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>
        <v>7</v>
      </c>
      <c r="BE74" s="8"/>
      <c r="BF74" s="8"/>
      <c r="BG74" s="8"/>
      <c r="BH74" s="8"/>
      <c r="BI74" s="8">
        <v>8</v>
      </c>
      <c r="BJ74" s="8"/>
      <c r="BK74" s="8"/>
      <c r="BL74" s="8">
        <v>5</v>
      </c>
      <c r="BM74" s="8"/>
      <c r="BN74" s="8"/>
      <c r="BO74" s="8"/>
      <c r="BP74" s="8"/>
      <c r="BQ74" s="8">
        <v>1</v>
      </c>
      <c r="BR74" s="8"/>
      <c r="BS74" s="8"/>
      <c r="BT74" s="8"/>
      <c r="BU74" s="8"/>
      <c r="BV74" s="8"/>
      <c r="BW74" s="8"/>
      <c r="BX74" s="8">
        <v>1</v>
      </c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>
        <v>6</v>
      </c>
      <c r="CO74" s="8"/>
      <c r="CP74" s="8"/>
      <c r="CQ74" s="8"/>
      <c r="CR74" s="8"/>
      <c r="CS74" s="8"/>
      <c r="CT74" s="8"/>
      <c r="CU74" s="8">
        <v>1</v>
      </c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</row>
    <row r="75" spans="1:112" ht="15" customHeight="1">
      <c r="A75" s="8">
        <v>74</v>
      </c>
      <c r="B75" s="36" t="s">
        <v>454</v>
      </c>
      <c r="C75" s="3" t="s">
        <v>795</v>
      </c>
      <c r="D75" s="21" t="s">
        <v>125</v>
      </c>
      <c r="E75" s="28">
        <v>40939</v>
      </c>
      <c r="F75" s="28"/>
      <c r="G75" s="42">
        <v>-32</v>
      </c>
      <c r="H75" s="42"/>
      <c r="J75" s="8"/>
      <c r="K75" s="8" t="s">
        <v>149</v>
      </c>
      <c r="L75" s="8" t="s">
        <v>143</v>
      </c>
      <c r="M75" s="8">
        <f t="shared" si="8"/>
        <v>0</v>
      </c>
      <c r="N75" s="11" t="str">
        <f t="shared" si="9"/>
        <v/>
      </c>
      <c r="O75" s="8"/>
      <c r="P75" s="8"/>
      <c r="Q75" s="8"/>
      <c r="R75" s="11"/>
      <c r="S75" s="11"/>
      <c r="T75" s="11"/>
      <c r="U75" s="11"/>
      <c r="V75" s="8"/>
      <c r="W75" s="8"/>
      <c r="X75" s="8"/>
      <c r="Y75" s="8"/>
      <c r="Z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</row>
    <row r="76" spans="1:112" ht="15" customHeight="1">
      <c r="A76" s="8">
        <v>75</v>
      </c>
      <c r="B76" s="36" t="s">
        <v>881</v>
      </c>
      <c r="C76" t="s">
        <v>914</v>
      </c>
      <c r="D76" s="50" t="s">
        <v>882</v>
      </c>
      <c r="E76" s="28">
        <v>39203</v>
      </c>
      <c r="G76" s="42">
        <v>-32</v>
      </c>
      <c r="H76" s="42">
        <v>-19</v>
      </c>
      <c r="J76" s="8"/>
      <c r="K76" s="8" t="s">
        <v>254</v>
      </c>
      <c r="L76" s="8" t="s">
        <v>41</v>
      </c>
      <c r="M76" s="8">
        <f t="shared" si="8"/>
        <v>0</v>
      </c>
      <c r="N76" s="11" t="str">
        <f t="shared" si="9"/>
        <v/>
      </c>
      <c r="O76" s="8"/>
      <c r="P76" s="8"/>
      <c r="Q76" s="8"/>
      <c r="R76" s="11"/>
      <c r="S76" s="11"/>
      <c r="T76" s="11"/>
      <c r="U76" s="11"/>
      <c r="V76" s="8"/>
      <c r="W76" s="8"/>
      <c r="X76" s="8"/>
      <c r="Y76" s="8"/>
      <c r="Z76" s="8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</row>
    <row r="77" spans="1:112" ht="15" customHeight="1">
      <c r="A77" s="8">
        <v>76</v>
      </c>
      <c r="B77" s="36" t="s">
        <v>136</v>
      </c>
      <c r="C77" s="1" t="s">
        <v>0</v>
      </c>
      <c r="D77" s="21" t="s">
        <v>746</v>
      </c>
      <c r="E77" s="28">
        <v>36299</v>
      </c>
      <c r="F77" s="28"/>
      <c r="G77" s="42">
        <v>-32</v>
      </c>
      <c r="H77" s="42"/>
      <c r="J77" s="8"/>
      <c r="K77" s="8" t="s">
        <v>42</v>
      </c>
      <c r="L77" s="8" t="s">
        <v>143</v>
      </c>
      <c r="M77" s="8">
        <f t="shared" si="8"/>
        <v>8</v>
      </c>
      <c r="N77" s="11">
        <f t="shared" si="9"/>
        <v>8.293333333333333</v>
      </c>
      <c r="O77" s="8">
        <v>135</v>
      </c>
      <c r="P77" s="8" t="s">
        <v>271</v>
      </c>
      <c r="Q77" s="8" t="str">
        <f>IF(R77="","",IF(R77&lt;6,"6: Mediocre",IF(R77&lt;7,"5: Okay",IF(R77&lt;8,"4: Good",IF(R77&lt;9,"3: Very Good",IF(R77&lt;=9.5,"2: Incredible","1: Masterpiece"))))))</f>
        <v>4: Good</v>
      </c>
      <c r="R77" s="11">
        <f>IFERROR(ROUND(AVERAGE(V77:Z77),1),"")</f>
        <v>7.7</v>
      </c>
      <c r="S77" s="11">
        <f>(4+4)/2/4*10</f>
        <v>10</v>
      </c>
      <c r="T77" s="11"/>
      <c r="U77" s="11">
        <f>3.59/5*10</f>
        <v>7.18</v>
      </c>
      <c r="V77" s="8">
        <v>7</v>
      </c>
      <c r="W77" s="8">
        <v>8</v>
      </c>
      <c r="X77" s="8">
        <v>7.7</v>
      </c>
      <c r="Y77" s="8">
        <v>8</v>
      </c>
      <c r="Z77" s="8">
        <v>7.7</v>
      </c>
      <c r="AC77" s="8">
        <v>1</v>
      </c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>
        <v>10</v>
      </c>
      <c r="BE77" s="8"/>
      <c r="BF77" s="8"/>
      <c r="BG77" s="8"/>
      <c r="BH77" s="8"/>
      <c r="BI77" s="8"/>
      <c r="BJ77" s="8"/>
      <c r="BK77" s="8"/>
      <c r="BL77" s="8"/>
      <c r="BM77" s="8"/>
      <c r="BN77" s="8">
        <v>3</v>
      </c>
      <c r="BO77" s="8"/>
      <c r="BP77" s="8"/>
      <c r="BQ77" s="8">
        <v>5</v>
      </c>
      <c r="BR77" s="8">
        <v>1</v>
      </c>
      <c r="BS77" s="8"/>
      <c r="BT77" s="8">
        <v>3</v>
      </c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</row>
    <row r="78" spans="1:112" ht="15" customHeight="1">
      <c r="A78" s="8">
        <v>77</v>
      </c>
      <c r="C78" s="5" t="s">
        <v>0</v>
      </c>
      <c r="D78" s="21" t="s">
        <v>519</v>
      </c>
      <c r="E78" s="28">
        <v>36283</v>
      </c>
      <c r="F78" s="28"/>
      <c r="G78" s="42">
        <v>-32</v>
      </c>
      <c r="H78" s="42"/>
      <c r="J78" s="8"/>
      <c r="K78" s="8" t="s">
        <v>386</v>
      </c>
      <c r="L78" s="45" t="s">
        <v>41</v>
      </c>
      <c r="M78" s="8">
        <f t="shared" si="8"/>
        <v>1</v>
      </c>
      <c r="N78" s="11" t="str">
        <f t="shared" si="9"/>
        <v/>
      </c>
      <c r="O78" s="8"/>
      <c r="P78" s="8"/>
      <c r="Q78" s="8"/>
      <c r="R78" s="11"/>
      <c r="S78" s="11"/>
      <c r="T78" s="11"/>
      <c r="U78" s="11"/>
      <c r="V78" s="8"/>
      <c r="W78" s="8"/>
      <c r="X78" s="8"/>
      <c r="Y78" s="8"/>
      <c r="Z78" s="8"/>
      <c r="AC78" s="8">
        <v>2</v>
      </c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</row>
    <row r="79" spans="1:112" ht="15" customHeight="1">
      <c r="A79" s="8">
        <v>78</v>
      </c>
      <c r="B79" s="36" t="s">
        <v>451</v>
      </c>
      <c r="C79" t="s">
        <v>453</v>
      </c>
      <c r="D79" s="21" t="s">
        <v>458</v>
      </c>
      <c r="E79" s="28">
        <v>36283</v>
      </c>
      <c r="F79" s="28"/>
      <c r="G79" s="42">
        <v>-32</v>
      </c>
      <c r="H79" s="42"/>
      <c r="J79" s="8"/>
      <c r="K79" s="8" t="s">
        <v>371</v>
      </c>
      <c r="L79" s="8" t="s">
        <v>143</v>
      </c>
      <c r="M79" s="8">
        <f t="shared" si="8"/>
        <v>0</v>
      </c>
      <c r="N79" s="11" t="str">
        <f t="shared" si="9"/>
        <v/>
      </c>
      <c r="O79" s="8"/>
      <c r="P79" s="8"/>
      <c r="Q79" s="8" t="str">
        <f t="shared" ref="Q79:Q107" si="10">IF(R79="","",IF(R79&lt;6,"6: Mediocre",IF(R79&lt;7,"5: Okay",IF(R79&lt;8,"4: Good",IF(R79&lt;9,"3: Very Good",IF(R79&lt;=9.5,"2: Incredible","1: Masterpiece"))))))</f>
        <v/>
      </c>
      <c r="R79" s="11"/>
      <c r="S79" s="11"/>
      <c r="T79" s="11"/>
      <c r="U79" s="11"/>
      <c r="V79" s="8"/>
      <c r="W79" s="8"/>
      <c r="X79" s="8"/>
      <c r="Y79" s="8"/>
      <c r="Z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</row>
    <row r="80" spans="1:112" ht="15" customHeight="1">
      <c r="A80" s="8">
        <v>79</v>
      </c>
      <c r="B80" s="36" t="s">
        <v>451</v>
      </c>
      <c r="C80" t="s">
        <v>454</v>
      </c>
      <c r="D80" s="21" t="s">
        <v>393</v>
      </c>
      <c r="E80" s="28">
        <v>36586</v>
      </c>
      <c r="F80" s="28"/>
      <c r="G80" s="42">
        <v>-32</v>
      </c>
      <c r="H80" s="42"/>
      <c r="J80" s="8"/>
      <c r="K80" s="8" t="s">
        <v>371</v>
      </c>
      <c r="L80" s="8" t="s">
        <v>143</v>
      </c>
      <c r="M80" s="8">
        <f t="shared" si="8"/>
        <v>0</v>
      </c>
      <c r="N80" s="11" t="str">
        <f t="shared" si="9"/>
        <v/>
      </c>
      <c r="O80" s="8"/>
      <c r="P80" s="8"/>
      <c r="Q80" s="8" t="str">
        <f t="shared" si="10"/>
        <v/>
      </c>
      <c r="R80" s="11"/>
      <c r="S80" s="11"/>
      <c r="T80" s="11"/>
      <c r="U80" s="11"/>
      <c r="V80" s="8"/>
      <c r="W80" s="8"/>
      <c r="X80" s="8"/>
      <c r="Y80" s="8"/>
      <c r="Z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</row>
    <row r="81" spans="1:112" ht="15" customHeight="1">
      <c r="A81" s="8">
        <v>80</v>
      </c>
      <c r="B81" s="36" t="s">
        <v>451</v>
      </c>
      <c r="C81" t="s">
        <v>455</v>
      </c>
      <c r="D81" s="21" t="s">
        <v>393</v>
      </c>
      <c r="E81" s="28">
        <v>36283</v>
      </c>
      <c r="F81" s="28"/>
      <c r="G81" s="42">
        <v>-32</v>
      </c>
      <c r="H81" s="42"/>
      <c r="J81" s="8"/>
      <c r="K81" s="8" t="s">
        <v>371</v>
      </c>
      <c r="L81" s="8" t="s">
        <v>143</v>
      </c>
      <c r="M81" s="8">
        <f t="shared" si="8"/>
        <v>0</v>
      </c>
      <c r="N81" s="11" t="str">
        <f t="shared" si="9"/>
        <v/>
      </c>
      <c r="O81" s="8"/>
      <c r="P81" s="8"/>
      <c r="Q81" s="8" t="str">
        <f t="shared" si="10"/>
        <v/>
      </c>
      <c r="R81" s="11"/>
      <c r="S81" s="11"/>
      <c r="T81" s="11"/>
      <c r="U81" s="11"/>
      <c r="V81" s="8"/>
      <c r="W81" s="8"/>
      <c r="X81" s="8"/>
      <c r="Y81" s="8"/>
      <c r="Z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</row>
    <row r="82" spans="1:112" ht="15" customHeight="1">
      <c r="A82" s="8">
        <v>81</v>
      </c>
      <c r="B82" s="36" t="s">
        <v>409</v>
      </c>
      <c r="C82" t="s">
        <v>410</v>
      </c>
      <c r="D82" s="21" t="s">
        <v>393</v>
      </c>
      <c r="E82" s="28">
        <v>37073</v>
      </c>
      <c r="F82" s="28"/>
      <c r="G82" s="42">
        <v>-44</v>
      </c>
      <c r="H82" s="42">
        <v>-29</v>
      </c>
      <c r="J82" s="8"/>
      <c r="K82" s="8" t="s">
        <v>371</v>
      </c>
      <c r="L82" s="8" t="s">
        <v>143</v>
      </c>
      <c r="M82" s="8">
        <f t="shared" si="8"/>
        <v>0</v>
      </c>
      <c r="N82" s="11" t="str">
        <f t="shared" si="9"/>
        <v/>
      </c>
      <c r="O82" s="8"/>
      <c r="P82" s="8"/>
      <c r="Q82" s="8" t="str">
        <f t="shared" si="10"/>
        <v/>
      </c>
      <c r="R82" s="11"/>
      <c r="S82" s="11"/>
      <c r="T82" s="11"/>
      <c r="U82" s="11"/>
      <c r="V82" s="8"/>
      <c r="W82" s="8"/>
      <c r="X82" s="8"/>
      <c r="Y82" s="8"/>
      <c r="Z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</row>
    <row r="83" spans="1:112" ht="15" customHeight="1">
      <c r="A83" s="8">
        <v>82</v>
      </c>
      <c r="C83" t="s">
        <v>150</v>
      </c>
      <c r="D83" s="21" t="s">
        <v>151</v>
      </c>
      <c r="E83" s="28">
        <v>36648</v>
      </c>
      <c r="F83" s="28"/>
      <c r="G83" s="42">
        <v>-29</v>
      </c>
      <c r="H83" s="42"/>
      <c r="J83" s="8"/>
      <c r="K83" s="8" t="s">
        <v>48</v>
      </c>
      <c r="L83" s="8" t="s">
        <v>143</v>
      </c>
      <c r="M83" s="8">
        <f t="shared" si="8"/>
        <v>2</v>
      </c>
      <c r="N83" s="11">
        <f t="shared" si="9"/>
        <v>6.82</v>
      </c>
      <c r="O83" s="8"/>
      <c r="P83" s="8"/>
      <c r="Q83" s="8" t="str">
        <f t="shared" si="10"/>
        <v/>
      </c>
      <c r="R83" s="11"/>
      <c r="S83" s="11"/>
      <c r="T83" s="11"/>
      <c r="U83" s="11">
        <f>3.41/5*10</f>
        <v>6.82</v>
      </c>
      <c r="V83" s="8"/>
      <c r="W83" s="8"/>
      <c r="X83" s="8"/>
      <c r="Y83" s="8"/>
      <c r="Z83" s="8"/>
      <c r="AC83" s="8">
        <v>11</v>
      </c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>
        <v>2</v>
      </c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</row>
    <row r="84" spans="1:112" ht="15" customHeight="1">
      <c r="A84" s="8">
        <v>83</v>
      </c>
      <c r="B84" s="36" t="s">
        <v>409</v>
      </c>
      <c r="C84" t="s">
        <v>411</v>
      </c>
      <c r="D84" s="21" t="s">
        <v>393</v>
      </c>
      <c r="E84" s="28">
        <v>37347</v>
      </c>
      <c r="F84" s="28"/>
      <c r="G84" s="42">
        <v>-39</v>
      </c>
      <c r="H84" s="42">
        <v>-29</v>
      </c>
      <c r="J84" s="8"/>
      <c r="K84" s="8" t="s">
        <v>371</v>
      </c>
      <c r="L84" s="8" t="s">
        <v>143</v>
      </c>
      <c r="M84" s="8">
        <f t="shared" si="8"/>
        <v>0</v>
      </c>
      <c r="N84" s="11" t="str">
        <f t="shared" si="9"/>
        <v/>
      </c>
      <c r="O84" s="8"/>
      <c r="P84" s="8"/>
      <c r="Q84" s="8" t="str">
        <f t="shared" si="10"/>
        <v/>
      </c>
      <c r="R84" s="11"/>
      <c r="S84" s="11"/>
      <c r="T84" s="11"/>
      <c r="U84" s="11"/>
      <c r="V84" s="8"/>
      <c r="W84" s="8"/>
      <c r="X84" s="8"/>
      <c r="Y84" s="8"/>
      <c r="Z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</row>
    <row r="85" spans="1:112" ht="15" customHeight="1">
      <c r="A85" s="8">
        <v>84</v>
      </c>
      <c r="B85" s="36" t="s">
        <v>455</v>
      </c>
      <c r="C85" t="s">
        <v>63</v>
      </c>
      <c r="D85" s="21" t="s">
        <v>62</v>
      </c>
      <c r="E85" s="28">
        <v>43529</v>
      </c>
      <c r="F85" s="28"/>
      <c r="G85" s="42">
        <v>-28</v>
      </c>
      <c r="H85" s="42"/>
      <c r="J85" s="8"/>
      <c r="K85" s="8" t="s">
        <v>386</v>
      </c>
      <c r="L85" s="8" t="s">
        <v>41</v>
      </c>
      <c r="M85" s="8">
        <f t="shared" si="8"/>
        <v>9</v>
      </c>
      <c r="N85" s="11">
        <f t="shared" si="9"/>
        <v>7.55</v>
      </c>
      <c r="O85" s="8">
        <v>33</v>
      </c>
      <c r="P85" s="8" t="s">
        <v>256</v>
      </c>
      <c r="Q85" s="8" t="str">
        <f t="shared" si="10"/>
        <v>4: Good</v>
      </c>
      <c r="R85" s="11">
        <f t="shared" ref="R85:R107" si="11">IFERROR(ROUND(AVERAGE(V85:Z85),1),"")</f>
        <v>7.5</v>
      </c>
      <c r="S85" s="11"/>
      <c r="T85" s="11"/>
      <c r="U85" s="11">
        <f>3.8/5*10</f>
        <v>7.6</v>
      </c>
      <c r="V85" s="8">
        <v>7</v>
      </c>
      <c r="W85" s="8">
        <v>8.3000000000000007</v>
      </c>
      <c r="X85" s="8">
        <v>7.9</v>
      </c>
      <c r="Y85" s="8">
        <v>7.2</v>
      </c>
      <c r="Z85" s="8">
        <v>7.1</v>
      </c>
      <c r="AA85" s="8">
        <v>2</v>
      </c>
      <c r="AC85" s="8">
        <v>3</v>
      </c>
      <c r="AF85" s="8">
        <v>6</v>
      </c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>
        <v>2</v>
      </c>
      <c r="BK85" s="8"/>
      <c r="BL85" s="8">
        <v>1</v>
      </c>
      <c r="BM85" s="8"/>
      <c r="BN85" s="8">
        <v>1</v>
      </c>
      <c r="BO85" s="8"/>
      <c r="BP85" s="8"/>
      <c r="BQ85" s="8"/>
      <c r="BR85" s="8"/>
      <c r="BS85" s="8">
        <v>4</v>
      </c>
      <c r="BT85" s="8"/>
      <c r="BU85" s="8"/>
      <c r="BV85" s="8"/>
      <c r="BW85" s="8"/>
      <c r="BX85" s="8"/>
      <c r="BY85" s="8">
        <v>1</v>
      </c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</row>
    <row r="86" spans="1:112" ht="15" customHeight="1">
      <c r="A86" s="8">
        <v>85</v>
      </c>
      <c r="B86" s="36" t="s">
        <v>408</v>
      </c>
      <c r="C86" t="s">
        <v>430</v>
      </c>
      <c r="D86" s="21" t="s">
        <v>393</v>
      </c>
      <c r="E86" s="28">
        <v>37135</v>
      </c>
      <c r="F86" s="28"/>
      <c r="G86" s="42">
        <v>-28</v>
      </c>
      <c r="H86" s="42"/>
      <c r="J86" s="8"/>
      <c r="K86" s="8" t="s">
        <v>371</v>
      </c>
      <c r="L86" s="8" t="s">
        <v>143</v>
      </c>
      <c r="M86" s="8">
        <f t="shared" si="8"/>
        <v>0</v>
      </c>
      <c r="N86" s="11" t="str">
        <f t="shared" si="9"/>
        <v/>
      </c>
      <c r="O86" s="8"/>
      <c r="P86" s="8"/>
      <c r="Q86" s="8" t="str">
        <f t="shared" si="10"/>
        <v/>
      </c>
      <c r="R86" s="11"/>
      <c r="S86" s="11"/>
      <c r="T86" s="11"/>
      <c r="U86" s="11"/>
      <c r="V86" s="8"/>
      <c r="W86" s="8"/>
      <c r="X86" s="8"/>
      <c r="Y86" s="8"/>
      <c r="Z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</row>
    <row r="87" spans="1:112" ht="15" customHeight="1">
      <c r="A87" s="8">
        <v>86</v>
      </c>
      <c r="B87" s="36" t="s">
        <v>408</v>
      </c>
      <c r="C87" t="s">
        <v>431</v>
      </c>
      <c r="D87" s="21" t="s">
        <v>393</v>
      </c>
      <c r="E87" s="28">
        <v>37369</v>
      </c>
      <c r="F87" s="28"/>
      <c r="G87" s="42">
        <v>-27</v>
      </c>
      <c r="H87" s="42"/>
      <c r="J87" s="8"/>
      <c r="K87" s="8" t="s">
        <v>371</v>
      </c>
      <c r="L87" s="8" t="s">
        <v>143</v>
      </c>
      <c r="M87" s="8">
        <f t="shared" si="8"/>
        <v>2</v>
      </c>
      <c r="N87" s="11" t="str">
        <f t="shared" si="9"/>
        <v/>
      </c>
      <c r="O87" s="8"/>
      <c r="P87" s="8"/>
      <c r="Q87" s="8" t="str">
        <f t="shared" si="10"/>
        <v/>
      </c>
      <c r="R87" s="11"/>
      <c r="S87" s="11"/>
      <c r="T87" s="11"/>
      <c r="U87" s="11"/>
      <c r="V87" s="8"/>
      <c r="W87" s="8"/>
      <c r="X87" s="8"/>
      <c r="Y87" s="8"/>
      <c r="Z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>
        <v>3</v>
      </c>
      <c r="BS87" s="8"/>
      <c r="BT87" s="8"/>
      <c r="BU87" s="8"/>
      <c r="BV87" s="8">
        <v>5</v>
      </c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</row>
    <row r="88" spans="1:112" ht="15" customHeight="1">
      <c r="A88" s="8">
        <v>87</v>
      </c>
      <c r="B88" s="36" t="s">
        <v>148</v>
      </c>
      <c r="C88" t="s">
        <v>148</v>
      </c>
      <c r="D88" s="21" t="s">
        <v>119</v>
      </c>
      <c r="E88" s="28">
        <v>38748</v>
      </c>
      <c r="F88" s="28"/>
      <c r="G88" s="42">
        <v>-27</v>
      </c>
      <c r="H88" s="42"/>
      <c r="J88" s="8"/>
      <c r="K88" s="8" t="s">
        <v>48</v>
      </c>
      <c r="L88" s="8" t="s">
        <v>143</v>
      </c>
      <c r="M88" s="8">
        <f t="shared" si="8"/>
        <v>5</v>
      </c>
      <c r="N88" s="11">
        <f t="shared" si="9"/>
        <v>8.4533333333333331</v>
      </c>
      <c r="O88" s="8">
        <v>38</v>
      </c>
      <c r="P88" s="8" t="s">
        <v>256</v>
      </c>
      <c r="Q88" s="8" t="str">
        <f t="shared" si="10"/>
        <v>3: Very Good</v>
      </c>
      <c r="R88" s="11">
        <f t="shared" si="11"/>
        <v>8</v>
      </c>
      <c r="S88" s="11">
        <f>3.8/4*10</f>
        <v>9.5</v>
      </c>
      <c r="T88" s="11"/>
      <c r="U88" s="11">
        <f>3.93/5*10</f>
        <v>7.86</v>
      </c>
      <c r="V88" s="8">
        <v>8.5</v>
      </c>
      <c r="W88" s="8">
        <v>8.5</v>
      </c>
      <c r="X88" s="8">
        <v>7.5</v>
      </c>
      <c r="Y88" s="8">
        <v>8</v>
      </c>
      <c r="Z88" s="8">
        <v>7.5</v>
      </c>
      <c r="AA88" s="8">
        <v>6</v>
      </c>
      <c r="AC88" s="8">
        <v>12</v>
      </c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>
        <v>7</v>
      </c>
      <c r="DE88" s="8"/>
      <c r="DF88" s="8"/>
      <c r="DG88" s="8"/>
      <c r="DH88" s="8"/>
    </row>
    <row r="89" spans="1:112" ht="15" customHeight="1">
      <c r="A89" s="8">
        <v>88</v>
      </c>
      <c r="B89" s="36" t="s">
        <v>408</v>
      </c>
      <c r="C89" t="s">
        <v>432</v>
      </c>
      <c r="D89" s="21" t="s">
        <v>393</v>
      </c>
      <c r="E89" s="28">
        <v>37369</v>
      </c>
      <c r="F89" s="28"/>
      <c r="G89" s="42">
        <v>-27</v>
      </c>
      <c r="H89" s="42"/>
      <c r="J89" s="8"/>
      <c r="K89" s="8" t="s">
        <v>371</v>
      </c>
      <c r="L89" s="8" t="s">
        <v>143</v>
      </c>
      <c r="M89" s="8">
        <f t="shared" si="8"/>
        <v>0</v>
      </c>
      <c r="N89" s="11" t="str">
        <f t="shared" si="9"/>
        <v/>
      </c>
      <c r="O89" s="8"/>
      <c r="P89" s="8"/>
      <c r="Q89" s="8" t="str">
        <f t="shared" si="10"/>
        <v/>
      </c>
      <c r="R89" s="11"/>
      <c r="S89" s="11"/>
      <c r="T89" s="11"/>
      <c r="U89" s="11"/>
      <c r="V89" s="8"/>
      <c r="W89" s="8"/>
      <c r="X89" s="8"/>
      <c r="Y89" s="8"/>
      <c r="Z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</row>
    <row r="90" spans="1:112" ht="15" customHeight="1">
      <c r="A90" s="8">
        <v>89</v>
      </c>
      <c r="B90" s="36" t="s">
        <v>408</v>
      </c>
      <c r="C90" t="s">
        <v>433</v>
      </c>
      <c r="D90" s="21" t="s">
        <v>393</v>
      </c>
      <c r="E90" s="28">
        <v>37469</v>
      </c>
      <c r="F90" s="28"/>
      <c r="G90" s="42">
        <v>-27</v>
      </c>
      <c r="H90" s="42"/>
      <c r="J90" s="8"/>
      <c r="K90" s="8" t="s">
        <v>371</v>
      </c>
      <c r="L90" s="8" t="s">
        <v>143</v>
      </c>
      <c r="M90" s="8">
        <f t="shared" si="8"/>
        <v>0</v>
      </c>
      <c r="N90" s="11" t="str">
        <f t="shared" si="9"/>
        <v/>
      </c>
      <c r="O90" s="8"/>
      <c r="P90" s="8"/>
      <c r="Q90" s="8" t="str">
        <f t="shared" si="10"/>
        <v/>
      </c>
      <c r="R90" s="11"/>
      <c r="S90" s="11"/>
      <c r="T90" s="11"/>
      <c r="U90" s="11"/>
      <c r="V90" s="8"/>
      <c r="W90" s="8"/>
      <c r="X90" s="8"/>
      <c r="Y90" s="8"/>
      <c r="Z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</row>
    <row r="91" spans="1:112" ht="15" customHeight="1">
      <c r="A91" s="8">
        <v>90</v>
      </c>
      <c r="B91" s="36" t="s">
        <v>408</v>
      </c>
      <c r="C91" t="s">
        <v>434</v>
      </c>
      <c r="D91" s="21" t="s">
        <v>393</v>
      </c>
      <c r="E91" s="28">
        <v>37561</v>
      </c>
      <c r="F91" s="28"/>
      <c r="G91" s="42">
        <v>-25</v>
      </c>
      <c r="H91" s="42"/>
      <c r="J91" s="8"/>
      <c r="K91" s="8" t="s">
        <v>371</v>
      </c>
      <c r="L91" s="8" t="s">
        <v>143</v>
      </c>
      <c r="M91" s="8">
        <f t="shared" si="8"/>
        <v>0</v>
      </c>
      <c r="N91" s="11" t="str">
        <f t="shared" si="9"/>
        <v/>
      </c>
      <c r="O91" s="8"/>
      <c r="P91" s="8"/>
      <c r="Q91" s="8" t="str">
        <f t="shared" si="10"/>
        <v/>
      </c>
      <c r="R91" s="11"/>
      <c r="S91" s="11"/>
      <c r="T91" s="11"/>
      <c r="U91" s="11"/>
      <c r="V91" s="8"/>
      <c r="W91" s="8"/>
      <c r="X91" s="8"/>
      <c r="Y91" s="8"/>
      <c r="Z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</row>
    <row r="92" spans="1:112" ht="15" customHeight="1">
      <c r="A92" s="8">
        <v>91</v>
      </c>
      <c r="B92" s="36" t="s">
        <v>408</v>
      </c>
      <c r="C92" t="s">
        <v>435</v>
      </c>
      <c r="D92" s="21" t="s">
        <v>393</v>
      </c>
      <c r="E92" s="28">
        <v>37653</v>
      </c>
      <c r="F92" s="28"/>
      <c r="G92" s="42">
        <v>-25</v>
      </c>
      <c r="H92" s="42"/>
      <c r="J92" s="8"/>
      <c r="K92" s="8" t="s">
        <v>371</v>
      </c>
      <c r="L92" s="8" t="s">
        <v>143</v>
      </c>
      <c r="M92" s="8">
        <f t="shared" si="8"/>
        <v>0</v>
      </c>
      <c r="N92" s="11" t="str">
        <f t="shared" si="9"/>
        <v/>
      </c>
      <c r="O92" s="8"/>
      <c r="P92" s="8"/>
      <c r="Q92" s="8" t="str">
        <f t="shared" si="10"/>
        <v/>
      </c>
      <c r="R92" s="11"/>
      <c r="S92" s="11"/>
      <c r="T92" s="11"/>
      <c r="U92" s="11"/>
      <c r="V92" s="8"/>
      <c r="W92" s="8"/>
      <c r="X92" s="8"/>
      <c r="Y92" s="8"/>
      <c r="Z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</row>
    <row r="93" spans="1:112" ht="15" customHeight="1">
      <c r="A93" s="8">
        <v>92</v>
      </c>
      <c r="B93" s="36" t="s">
        <v>408</v>
      </c>
      <c r="C93" t="s">
        <v>436</v>
      </c>
      <c r="D93" s="21" t="s">
        <v>393</v>
      </c>
      <c r="E93" s="28">
        <v>37742</v>
      </c>
      <c r="F93" s="28"/>
      <c r="G93" s="42">
        <v>-25</v>
      </c>
      <c r="H93" s="42"/>
      <c r="J93" s="8"/>
      <c r="K93" s="8" t="s">
        <v>371</v>
      </c>
      <c r="L93" s="8" t="s">
        <v>143</v>
      </c>
      <c r="M93" s="8">
        <f t="shared" si="8"/>
        <v>0</v>
      </c>
      <c r="N93" s="11" t="str">
        <f t="shared" si="9"/>
        <v/>
      </c>
      <c r="O93" s="8"/>
      <c r="P93" s="8"/>
      <c r="Q93" s="8" t="str">
        <f t="shared" si="10"/>
        <v/>
      </c>
      <c r="R93" s="11"/>
      <c r="S93" s="11"/>
      <c r="T93" s="11"/>
      <c r="U93" s="11"/>
      <c r="V93" s="8"/>
      <c r="W93" s="8"/>
      <c r="X93" s="8"/>
      <c r="Y93" s="8"/>
      <c r="Z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</row>
    <row r="94" spans="1:112" ht="15" customHeight="1">
      <c r="A94" s="8">
        <v>93</v>
      </c>
      <c r="B94" s="36" t="s">
        <v>408</v>
      </c>
      <c r="C94" t="s">
        <v>437</v>
      </c>
      <c r="D94" s="21" t="s">
        <v>393</v>
      </c>
      <c r="E94" s="28">
        <v>37926</v>
      </c>
      <c r="F94" s="28"/>
      <c r="G94" s="42">
        <v>-25</v>
      </c>
      <c r="H94" s="42"/>
      <c r="J94" s="8"/>
      <c r="K94" s="8" t="s">
        <v>371</v>
      </c>
      <c r="L94" s="8" t="s">
        <v>143</v>
      </c>
      <c r="M94" s="8">
        <f t="shared" si="8"/>
        <v>0</v>
      </c>
      <c r="N94" s="11" t="str">
        <f t="shared" si="9"/>
        <v/>
      </c>
      <c r="O94" s="8"/>
      <c r="P94" s="8"/>
      <c r="Q94" s="8" t="str">
        <f t="shared" si="10"/>
        <v/>
      </c>
      <c r="R94" s="11"/>
      <c r="S94" s="11"/>
      <c r="T94" s="11"/>
      <c r="U94" s="11"/>
      <c r="V94" s="8"/>
      <c r="W94" s="8"/>
      <c r="X94" s="8"/>
      <c r="Y94" s="8"/>
      <c r="Z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</row>
    <row r="95" spans="1:112" ht="15" customHeight="1">
      <c r="A95" s="8">
        <v>94</v>
      </c>
      <c r="B95" s="36" t="s">
        <v>408</v>
      </c>
      <c r="C95" t="s">
        <v>438</v>
      </c>
      <c r="D95" s="21" t="s">
        <v>393</v>
      </c>
      <c r="E95" s="28">
        <v>38047</v>
      </c>
      <c r="F95" s="28"/>
      <c r="G95" s="42">
        <v>-24</v>
      </c>
      <c r="H95" s="42"/>
      <c r="J95" s="8"/>
      <c r="K95" s="8" t="s">
        <v>371</v>
      </c>
      <c r="L95" s="8" t="s">
        <v>143</v>
      </c>
      <c r="M95" s="8">
        <f t="shared" si="8"/>
        <v>0</v>
      </c>
      <c r="N95" s="11" t="str">
        <f t="shared" si="9"/>
        <v/>
      </c>
      <c r="O95" s="8"/>
      <c r="P95" s="8"/>
      <c r="Q95" s="8" t="str">
        <f t="shared" si="10"/>
        <v/>
      </c>
      <c r="R95" s="11"/>
      <c r="S95" s="11"/>
      <c r="T95" s="11"/>
      <c r="U95" s="11"/>
      <c r="V95" s="8"/>
      <c r="W95" s="8"/>
      <c r="X95" s="8"/>
      <c r="Y95" s="8"/>
      <c r="Z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</row>
    <row r="96" spans="1:112" ht="15" customHeight="1">
      <c r="A96" s="8">
        <v>95</v>
      </c>
      <c r="B96" s="36" t="s">
        <v>408</v>
      </c>
      <c r="C96" t="s">
        <v>439</v>
      </c>
      <c r="D96" s="21" t="s">
        <v>393</v>
      </c>
      <c r="E96" s="28">
        <v>38169</v>
      </c>
      <c r="F96" s="28"/>
      <c r="G96" s="42">
        <v>-24</v>
      </c>
      <c r="H96" s="42"/>
      <c r="J96" s="8"/>
      <c r="K96" s="8" t="s">
        <v>371</v>
      </c>
      <c r="L96" s="8" t="s">
        <v>143</v>
      </c>
      <c r="M96" s="8">
        <f t="shared" si="8"/>
        <v>0</v>
      </c>
      <c r="N96" s="11" t="str">
        <f t="shared" si="9"/>
        <v/>
      </c>
      <c r="O96" s="8"/>
      <c r="P96" s="8"/>
      <c r="Q96" s="8" t="str">
        <f t="shared" si="10"/>
        <v/>
      </c>
      <c r="R96" s="11"/>
      <c r="S96" s="11"/>
      <c r="T96" s="11"/>
      <c r="U96" s="11"/>
      <c r="V96" s="8"/>
      <c r="W96" s="8"/>
      <c r="X96" s="8"/>
      <c r="Y96" s="8"/>
      <c r="Z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</row>
    <row r="97" spans="1:112" ht="15" customHeight="1">
      <c r="A97" s="8">
        <v>96</v>
      </c>
      <c r="B97" s="36" t="s">
        <v>465</v>
      </c>
      <c r="C97" t="s">
        <v>895</v>
      </c>
      <c r="D97" s="21" t="s">
        <v>54</v>
      </c>
      <c r="E97" s="28">
        <v>43585</v>
      </c>
      <c r="F97" s="28"/>
      <c r="G97" s="42">
        <v>-92</v>
      </c>
      <c r="H97" s="42">
        <v>-24</v>
      </c>
      <c r="J97" s="8"/>
      <c r="K97" s="8" t="s">
        <v>60</v>
      </c>
      <c r="L97" s="8" t="s">
        <v>41</v>
      </c>
      <c r="M97" s="8">
        <f t="shared" si="8"/>
        <v>9</v>
      </c>
      <c r="N97" s="11">
        <f t="shared" si="9"/>
        <v>8.02</v>
      </c>
      <c r="O97" s="8">
        <v>10</v>
      </c>
      <c r="P97" s="8" t="s">
        <v>256</v>
      </c>
      <c r="Q97" s="8" t="str">
        <f t="shared" si="10"/>
        <v>3: Very Good</v>
      </c>
      <c r="R97" s="11">
        <f t="shared" si="11"/>
        <v>8.4</v>
      </c>
      <c r="S97" s="11"/>
      <c r="T97" s="11"/>
      <c r="U97" s="11">
        <f>3.82/5*10</f>
        <v>7.6400000000000006</v>
      </c>
      <c r="V97" s="8">
        <v>8.1</v>
      </c>
      <c r="W97" s="8">
        <v>8.5</v>
      </c>
      <c r="X97" s="8">
        <v>8.9</v>
      </c>
      <c r="Y97" s="8">
        <v>8.4</v>
      </c>
      <c r="Z97" s="8">
        <v>8</v>
      </c>
      <c r="AA97" s="8">
        <v>1</v>
      </c>
      <c r="AC97" s="8">
        <v>5</v>
      </c>
      <c r="AF97" s="8">
        <v>4</v>
      </c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>
        <v>3</v>
      </c>
      <c r="BF97" s="8"/>
      <c r="BG97" s="8"/>
      <c r="BH97" s="8"/>
      <c r="BI97" s="8"/>
      <c r="BJ97" s="8"/>
      <c r="BK97" s="8"/>
      <c r="BL97" s="8"/>
      <c r="BM97" s="8"/>
      <c r="BN97" s="8"/>
      <c r="BO97" s="8">
        <v>1</v>
      </c>
      <c r="BP97" s="8">
        <v>3</v>
      </c>
      <c r="BQ97" s="8"/>
      <c r="BR97" s="8"/>
      <c r="BS97" s="8"/>
      <c r="BT97" s="8">
        <v>8</v>
      </c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>
        <v>3</v>
      </c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</row>
    <row r="98" spans="1:112" ht="15" customHeight="1">
      <c r="A98" s="8">
        <v>97</v>
      </c>
      <c r="B98" s="36" t="s">
        <v>408</v>
      </c>
      <c r="C98" t="s">
        <v>440</v>
      </c>
      <c r="D98" s="21" t="s">
        <v>393</v>
      </c>
      <c r="E98" s="28">
        <v>38292</v>
      </c>
      <c r="F98" s="28"/>
      <c r="G98" s="42">
        <v>-23</v>
      </c>
      <c r="H98" s="42"/>
      <c r="J98" s="8"/>
      <c r="K98" s="8" t="s">
        <v>371</v>
      </c>
      <c r="L98" s="8" t="s">
        <v>143</v>
      </c>
      <c r="M98" s="8">
        <f t="shared" si="8"/>
        <v>0</v>
      </c>
      <c r="N98" s="11" t="str">
        <f t="shared" si="9"/>
        <v/>
      </c>
      <c r="O98" s="8"/>
      <c r="P98" s="8"/>
      <c r="Q98" s="8" t="str">
        <f t="shared" si="10"/>
        <v/>
      </c>
      <c r="R98" s="11"/>
      <c r="S98" s="11"/>
      <c r="T98" s="11"/>
      <c r="U98" s="11"/>
      <c r="V98" s="8"/>
      <c r="W98" s="8"/>
      <c r="X98" s="8"/>
      <c r="Y98" s="8"/>
      <c r="Z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</row>
    <row r="99" spans="1:112" ht="15" customHeight="1">
      <c r="A99" s="8">
        <v>98</v>
      </c>
      <c r="B99" s="36" t="s">
        <v>658</v>
      </c>
      <c r="C99" t="s">
        <v>659</v>
      </c>
      <c r="D99" s="21" t="s">
        <v>378</v>
      </c>
      <c r="E99" s="28">
        <v>37530</v>
      </c>
      <c r="F99" s="28"/>
      <c r="G99" s="42">
        <v>-23</v>
      </c>
      <c r="H99" s="42"/>
      <c r="J99" s="8"/>
      <c r="K99" s="8" t="s">
        <v>371</v>
      </c>
      <c r="L99" s="8" t="s">
        <v>143</v>
      </c>
      <c r="M99" s="8">
        <f t="shared" si="8"/>
        <v>0</v>
      </c>
      <c r="N99" s="11" t="str">
        <f t="shared" si="9"/>
        <v/>
      </c>
      <c r="O99" s="8"/>
      <c r="P99" s="8"/>
      <c r="Q99" s="8" t="str">
        <f t="shared" si="10"/>
        <v/>
      </c>
      <c r="R99" s="11"/>
      <c r="S99" s="11"/>
      <c r="T99" s="11"/>
      <c r="U99" s="11"/>
      <c r="V99" s="8"/>
      <c r="W99" s="8"/>
      <c r="X99" s="8"/>
      <c r="Y99" s="8"/>
      <c r="Z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</row>
    <row r="100" spans="1:112" ht="15" customHeight="1">
      <c r="A100" s="8">
        <v>99</v>
      </c>
      <c r="B100" s="36" t="s">
        <v>658</v>
      </c>
      <c r="C100" t="s">
        <v>660</v>
      </c>
      <c r="D100" s="21" t="s">
        <v>378</v>
      </c>
      <c r="E100" s="28">
        <v>37561</v>
      </c>
      <c r="F100" s="28"/>
      <c r="G100" s="42">
        <v>-23</v>
      </c>
      <c r="H100" s="42"/>
      <c r="J100" s="8"/>
      <c r="K100" s="8" t="s">
        <v>371</v>
      </c>
      <c r="L100" s="8" t="s">
        <v>143</v>
      </c>
      <c r="M100" s="8">
        <f t="shared" si="8"/>
        <v>0</v>
      </c>
      <c r="N100" s="11" t="str">
        <f t="shared" si="9"/>
        <v/>
      </c>
      <c r="O100" s="8"/>
      <c r="P100" s="8"/>
      <c r="Q100" s="8" t="str">
        <f t="shared" si="10"/>
        <v/>
      </c>
      <c r="R100" s="11"/>
      <c r="S100" s="11"/>
      <c r="T100" s="11"/>
      <c r="U100" s="11"/>
      <c r="V100" s="8"/>
      <c r="W100" s="8"/>
      <c r="X100" s="8"/>
      <c r="Y100" s="8"/>
      <c r="Z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</row>
    <row r="101" spans="1:112" ht="15" customHeight="1">
      <c r="A101" s="8">
        <v>100</v>
      </c>
      <c r="B101" s="36" t="s">
        <v>658</v>
      </c>
      <c r="C101" t="s">
        <v>661</v>
      </c>
      <c r="D101" s="21" t="s">
        <v>378</v>
      </c>
      <c r="E101" s="28">
        <v>37591</v>
      </c>
      <c r="F101" s="28"/>
      <c r="G101" s="42">
        <v>-23</v>
      </c>
      <c r="H101" s="42"/>
      <c r="J101" s="8"/>
      <c r="K101" s="8" t="s">
        <v>371</v>
      </c>
      <c r="L101" s="8" t="s">
        <v>143</v>
      </c>
      <c r="M101" s="8">
        <f t="shared" si="8"/>
        <v>0</v>
      </c>
      <c r="N101" s="11" t="str">
        <f t="shared" si="9"/>
        <v/>
      </c>
      <c r="O101" s="8"/>
      <c r="P101" s="8"/>
      <c r="Q101" s="8" t="str">
        <f t="shared" si="10"/>
        <v/>
      </c>
      <c r="R101" s="11"/>
      <c r="S101" s="11"/>
      <c r="T101" s="11"/>
      <c r="U101" s="11"/>
      <c r="V101" s="8"/>
      <c r="W101" s="8"/>
      <c r="X101" s="8"/>
      <c r="Y101" s="8"/>
      <c r="Z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</row>
    <row r="102" spans="1:112" ht="15" customHeight="1">
      <c r="A102" s="8">
        <v>101</v>
      </c>
      <c r="B102" s="36" t="s">
        <v>658</v>
      </c>
      <c r="C102" t="s">
        <v>662</v>
      </c>
      <c r="D102" s="21" t="s">
        <v>378</v>
      </c>
      <c r="E102" s="28">
        <v>37622</v>
      </c>
      <c r="F102" s="28"/>
      <c r="G102" s="42">
        <v>-23</v>
      </c>
      <c r="H102" s="42"/>
      <c r="J102" s="8"/>
      <c r="K102" s="8" t="s">
        <v>371</v>
      </c>
      <c r="L102" s="8" t="s">
        <v>143</v>
      </c>
      <c r="M102" s="8">
        <f t="shared" si="8"/>
        <v>0</v>
      </c>
      <c r="N102" s="11" t="str">
        <f t="shared" si="9"/>
        <v/>
      </c>
      <c r="O102" s="8"/>
      <c r="P102" s="8"/>
      <c r="Q102" s="8" t="str">
        <f t="shared" si="10"/>
        <v/>
      </c>
      <c r="R102" s="11"/>
      <c r="S102" s="11"/>
      <c r="T102" s="11"/>
      <c r="U102" s="11"/>
      <c r="V102" s="8"/>
      <c r="W102" s="8"/>
      <c r="X102" s="8"/>
      <c r="Y102" s="8"/>
      <c r="Z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</row>
    <row r="103" spans="1:112" ht="15" customHeight="1">
      <c r="A103" s="8">
        <v>102</v>
      </c>
      <c r="B103" s="36" t="s">
        <v>658</v>
      </c>
      <c r="C103" t="s">
        <v>663</v>
      </c>
      <c r="D103" s="21" t="s">
        <v>378</v>
      </c>
      <c r="E103" s="28">
        <v>37653</v>
      </c>
      <c r="F103" s="28"/>
      <c r="G103" s="42">
        <v>-23</v>
      </c>
      <c r="H103" s="42"/>
      <c r="J103" s="8"/>
      <c r="K103" s="8" t="s">
        <v>371</v>
      </c>
      <c r="L103" s="8" t="s">
        <v>143</v>
      </c>
      <c r="M103" s="8">
        <f t="shared" si="8"/>
        <v>0</v>
      </c>
      <c r="N103" s="11" t="str">
        <f t="shared" si="9"/>
        <v/>
      </c>
      <c r="O103" s="8"/>
      <c r="P103" s="8"/>
      <c r="Q103" s="8" t="str">
        <f t="shared" si="10"/>
        <v/>
      </c>
      <c r="R103" s="11"/>
      <c r="S103" s="11"/>
      <c r="T103" s="11"/>
      <c r="U103" s="11"/>
      <c r="V103" s="8"/>
      <c r="W103" s="8"/>
      <c r="X103" s="8"/>
      <c r="Y103" s="8"/>
      <c r="Z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</row>
    <row r="104" spans="1:112" ht="15" customHeight="1">
      <c r="A104" s="8">
        <v>103</v>
      </c>
      <c r="B104" s="36" t="s">
        <v>658</v>
      </c>
      <c r="C104" t="s">
        <v>664</v>
      </c>
      <c r="D104" s="21" t="s">
        <v>378</v>
      </c>
      <c r="E104" s="28">
        <v>37681</v>
      </c>
      <c r="F104" s="28"/>
      <c r="G104" s="42">
        <v>-23</v>
      </c>
      <c r="H104" s="42"/>
      <c r="J104" s="8"/>
      <c r="K104" s="8" t="s">
        <v>371</v>
      </c>
      <c r="L104" s="8" t="s">
        <v>143</v>
      </c>
      <c r="M104" s="8">
        <f t="shared" si="8"/>
        <v>0</v>
      </c>
      <c r="N104" s="11" t="str">
        <f t="shared" si="9"/>
        <v/>
      </c>
      <c r="O104" s="8"/>
      <c r="P104" s="8"/>
      <c r="Q104" s="8" t="str">
        <f t="shared" si="10"/>
        <v/>
      </c>
      <c r="R104" s="11"/>
      <c r="S104" s="11"/>
      <c r="T104" s="11"/>
      <c r="U104" s="11"/>
      <c r="V104" s="8"/>
      <c r="W104" s="8"/>
      <c r="X104" s="8"/>
      <c r="Y104" s="8"/>
      <c r="Z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</row>
    <row r="105" spans="1:112" ht="15" customHeight="1">
      <c r="A105" s="8">
        <v>104</v>
      </c>
      <c r="B105" s="36" t="s">
        <v>866</v>
      </c>
      <c r="C105" t="s">
        <v>867</v>
      </c>
      <c r="D105" s="21" t="s">
        <v>54</v>
      </c>
      <c r="E105" s="28">
        <v>43543</v>
      </c>
      <c r="F105" s="28"/>
      <c r="G105" s="42">
        <v>-29</v>
      </c>
      <c r="H105" s="42">
        <v>-22</v>
      </c>
      <c r="J105" s="8"/>
      <c r="K105" s="8" t="s">
        <v>371</v>
      </c>
      <c r="L105" s="8" t="s">
        <v>41</v>
      </c>
      <c r="M105" s="8">
        <f t="shared" si="8"/>
        <v>7</v>
      </c>
      <c r="N105" s="11">
        <f t="shared" si="9"/>
        <v>8.09</v>
      </c>
      <c r="O105" s="8">
        <v>35</v>
      </c>
      <c r="P105" s="8" t="s">
        <v>256</v>
      </c>
      <c r="Q105" s="8" t="str">
        <f>IF(R105="","",IF(R105&lt;6,"6: Mediocre",IF(R105&lt;7,"5: Okay",IF(R105&lt;8,"4: Good",IF(R105&lt;9,"3: Very Good",IF(R105&lt;=9.5,"2: Incredible","1: Masterpiece"))))))</f>
        <v>3: Very Good</v>
      </c>
      <c r="R105" s="11">
        <f>IFERROR(ROUND(AVERAGE(V105:Z105),1),"")</f>
        <v>8.6999999999999993</v>
      </c>
      <c r="S105" s="11"/>
      <c r="T105" s="11"/>
      <c r="U105" s="11">
        <f>3.74/5*10</f>
        <v>7.48</v>
      </c>
      <c r="V105" s="8">
        <v>8.4</v>
      </c>
      <c r="W105" s="8">
        <v>9.1999999999999993</v>
      </c>
      <c r="X105" s="8">
        <v>8.3000000000000007</v>
      </c>
      <c r="Y105" s="8">
        <v>8.8000000000000007</v>
      </c>
      <c r="Z105" s="8">
        <v>9</v>
      </c>
      <c r="AO105" s="8">
        <v>1</v>
      </c>
      <c r="AQ105" s="8"/>
      <c r="AR105" s="8"/>
      <c r="AS105" s="8"/>
      <c r="AT105" s="8">
        <v>3</v>
      </c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>
        <v>1</v>
      </c>
      <c r="CH105" s="8"/>
      <c r="CI105" s="8"/>
      <c r="CJ105" s="8"/>
      <c r="CK105" s="8">
        <v>2</v>
      </c>
      <c r="CL105" s="8"/>
      <c r="CM105" s="8">
        <v>1</v>
      </c>
      <c r="CN105" s="8"/>
      <c r="CO105" s="8"/>
      <c r="CP105" s="8"/>
      <c r="CQ105" s="8"/>
      <c r="CR105" s="8">
        <v>5</v>
      </c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</row>
    <row r="106" spans="1:112" ht="15" customHeight="1">
      <c r="A106" s="8">
        <v>105</v>
      </c>
      <c r="C106" t="s">
        <v>152</v>
      </c>
      <c r="D106" s="21" t="s">
        <v>27</v>
      </c>
      <c r="E106" s="28">
        <v>37285</v>
      </c>
      <c r="F106" s="28"/>
      <c r="G106" s="42">
        <v>-22</v>
      </c>
      <c r="H106" s="42"/>
      <c r="J106" s="8"/>
      <c r="K106" s="8" t="s">
        <v>48</v>
      </c>
      <c r="L106" s="8" t="s">
        <v>143</v>
      </c>
      <c r="M106" s="8">
        <f t="shared" si="8"/>
        <v>4</v>
      </c>
      <c r="N106" s="11">
        <f t="shared" si="9"/>
        <v>7.1916666666666664</v>
      </c>
      <c r="O106" s="8">
        <v>150</v>
      </c>
      <c r="P106" s="8" t="s">
        <v>271</v>
      </c>
      <c r="Q106" s="8" t="str">
        <f t="shared" si="10"/>
        <v>4: Good</v>
      </c>
      <c r="R106" s="11">
        <f t="shared" si="11"/>
        <v>7.7</v>
      </c>
      <c r="S106" s="11">
        <f>(3+3+2.5+2.5)/4/4*10</f>
        <v>6.875</v>
      </c>
      <c r="T106" s="11"/>
      <c r="U106" s="11">
        <f>3.5/5*10</f>
        <v>7</v>
      </c>
      <c r="V106" s="8">
        <v>7.3</v>
      </c>
      <c r="W106" s="8">
        <v>7.7</v>
      </c>
      <c r="X106" s="8">
        <v>8.1999999999999993</v>
      </c>
      <c r="Y106" s="8">
        <v>8.1</v>
      </c>
      <c r="Z106" s="8">
        <v>7.1</v>
      </c>
      <c r="AD106" s="8">
        <v>4</v>
      </c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>
        <v>4</v>
      </c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</row>
    <row r="107" spans="1:112" ht="15" customHeight="1">
      <c r="A107" s="8">
        <v>106</v>
      </c>
      <c r="B107" s="36" t="s">
        <v>136</v>
      </c>
      <c r="C107" s="1" t="s">
        <v>1</v>
      </c>
      <c r="D107" s="21" t="s">
        <v>20</v>
      </c>
      <c r="E107" s="28">
        <v>37369</v>
      </c>
      <c r="F107" s="28"/>
      <c r="G107" s="42">
        <v>-22</v>
      </c>
      <c r="H107" s="42"/>
      <c r="J107" s="8"/>
      <c r="K107" s="8" t="s">
        <v>42</v>
      </c>
      <c r="L107" s="8" t="s">
        <v>143</v>
      </c>
      <c r="M107" s="8">
        <f t="shared" si="8"/>
        <v>7</v>
      </c>
      <c r="N107" s="11">
        <f t="shared" si="9"/>
        <v>7.24</v>
      </c>
      <c r="O107" s="8">
        <v>136</v>
      </c>
      <c r="P107" s="8" t="s">
        <v>271</v>
      </c>
      <c r="Q107" s="8" t="str">
        <f t="shared" si="10"/>
        <v>4: Good</v>
      </c>
      <c r="R107" s="11">
        <f t="shared" si="11"/>
        <v>7.1</v>
      </c>
      <c r="S107" s="11"/>
      <c r="T107" s="11"/>
      <c r="U107" s="11">
        <f>3.69/5*10</f>
        <v>7.38</v>
      </c>
      <c r="V107" s="8">
        <v>7</v>
      </c>
      <c r="W107" s="8">
        <v>7</v>
      </c>
      <c r="X107" s="8">
        <v>7.5</v>
      </c>
      <c r="Y107" s="8">
        <v>8</v>
      </c>
      <c r="Z107" s="8">
        <v>6</v>
      </c>
      <c r="AD107" s="8">
        <v>1</v>
      </c>
      <c r="AQ107" s="8"/>
      <c r="AR107" s="8"/>
      <c r="AS107" s="8"/>
      <c r="AT107" s="8"/>
      <c r="AU107" s="8"/>
      <c r="AV107" s="8"/>
      <c r="AW107" s="8"/>
      <c r="AX107" s="8"/>
      <c r="AY107" s="8"/>
      <c r="AZ107" s="8">
        <v>7</v>
      </c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>
        <v>6</v>
      </c>
      <c r="BR107" s="8">
        <v>5</v>
      </c>
      <c r="BS107" s="8"/>
      <c r="BT107" s="8"/>
      <c r="BU107" s="8"/>
      <c r="BV107" s="8"/>
      <c r="BW107" s="8"/>
      <c r="BX107" s="8"/>
      <c r="BY107" s="8">
        <v>2</v>
      </c>
      <c r="BZ107" s="8">
        <v>1</v>
      </c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</row>
    <row r="108" spans="1:112" ht="15" customHeight="1">
      <c r="A108" s="8">
        <v>107</v>
      </c>
      <c r="C108" s="5" t="s">
        <v>1</v>
      </c>
      <c r="D108" s="21" t="s">
        <v>519</v>
      </c>
      <c r="E108" s="28">
        <v>37369</v>
      </c>
      <c r="F108" s="28"/>
      <c r="G108" s="42">
        <v>-22</v>
      </c>
      <c r="H108" s="42"/>
      <c r="J108" s="8"/>
      <c r="K108" s="8" t="s">
        <v>386</v>
      </c>
      <c r="L108" s="45" t="s">
        <v>41</v>
      </c>
      <c r="M108" s="8">
        <f t="shared" si="8"/>
        <v>1</v>
      </c>
      <c r="N108" s="11" t="str">
        <f t="shared" si="9"/>
        <v/>
      </c>
      <c r="O108" s="8"/>
      <c r="P108" s="8"/>
      <c r="Q108" s="8"/>
      <c r="R108" s="11"/>
      <c r="S108" s="11"/>
      <c r="T108" s="11"/>
      <c r="U108" s="11"/>
      <c r="V108" s="8"/>
      <c r="W108" s="8"/>
      <c r="X108" s="8"/>
      <c r="Y108" s="8"/>
      <c r="Z108" s="8"/>
      <c r="AD108" s="8">
        <v>2</v>
      </c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</row>
    <row r="109" spans="1:112" ht="15" customHeight="1">
      <c r="A109" s="8">
        <v>108</v>
      </c>
      <c r="B109" s="36" t="s">
        <v>482</v>
      </c>
      <c r="C109" t="s">
        <v>395</v>
      </c>
      <c r="D109" s="21" t="s">
        <v>402</v>
      </c>
      <c r="E109" s="28">
        <v>37369</v>
      </c>
      <c r="F109" s="28"/>
      <c r="G109" s="42">
        <v>-22</v>
      </c>
      <c r="H109" s="42"/>
      <c r="J109" s="8"/>
      <c r="K109" s="8" t="s">
        <v>371</v>
      </c>
      <c r="L109" s="8" t="s">
        <v>143</v>
      </c>
      <c r="M109" s="8">
        <f t="shared" si="8"/>
        <v>0</v>
      </c>
      <c r="N109" s="11" t="str">
        <f t="shared" si="9"/>
        <v/>
      </c>
      <c r="O109" s="8"/>
      <c r="P109" s="8"/>
      <c r="Q109" s="8" t="str">
        <f t="shared" ref="Q109:Q166" si="12">IF(R109="","",IF(R109&lt;6,"6: Mediocre",IF(R109&lt;7,"5: Okay",IF(R109&lt;8,"4: Good",IF(R109&lt;9,"3: Very Good",IF(R109&lt;=9.5,"2: Incredible","1: Masterpiece"))))))</f>
        <v/>
      </c>
      <c r="R109" s="11"/>
      <c r="S109" s="11"/>
      <c r="T109" s="11"/>
      <c r="U109" s="11"/>
      <c r="V109" s="8"/>
      <c r="W109" s="8"/>
      <c r="X109" s="8"/>
      <c r="Y109" s="8"/>
      <c r="Z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</row>
    <row r="110" spans="1:112" ht="15" customHeight="1">
      <c r="A110" s="8">
        <v>109</v>
      </c>
      <c r="B110" s="36" t="s">
        <v>482</v>
      </c>
      <c r="C110" t="s">
        <v>396</v>
      </c>
      <c r="D110" s="21" t="s">
        <v>402</v>
      </c>
      <c r="E110" s="28">
        <v>37561</v>
      </c>
      <c r="F110" s="28"/>
      <c r="G110" s="42">
        <v>-22</v>
      </c>
      <c r="H110" s="42"/>
      <c r="J110" s="8"/>
      <c r="K110" s="8" t="s">
        <v>371</v>
      </c>
      <c r="L110" s="8" t="s">
        <v>143</v>
      </c>
      <c r="M110" s="8">
        <f t="shared" si="8"/>
        <v>0</v>
      </c>
      <c r="N110" s="11" t="str">
        <f t="shared" si="9"/>
        <v/>
      </c>
      <c r="O110" s="8"/>
      <c r="P110" s="8"/>
      <c r="Q110" s="8" t="str">
        <f t="shared" si="12"/>
        <v/>
      </c>
      <c r="R110" s="11"/>
      <c r="S110" s="11"/>
      <c r="T110" s="11"/>
      <c r="U110" s="11"/>
      <c r="V110" s="8"/>
      <c r="W110" s="8"/>
      <c r="X110" s="8"/>
      <c r="Y110" s="8"/>
      <c r="Z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</row>
    <row r="111" spans="1:112" ht="15" customHeight="1">
      <c r="A111" s="8">
        <v>110</v>
      </c>
      <c r="B111" s="36" t="s">
        <v>482</v>
      </c>
      <c r="C111" t="s">
        <v>397</v>
      </c>
      <c r="D111" s="21" t="s">
        <v>401</v>
      </c>
      <c r="E111" s="28">
        <v>37712</v>
      </c>
      <c r="F111" s="28"/>
      <c r="G111" s="42">
        <v>-22</v>
      </c>
      <c r="H111" s="42"/>
      <c r="J111" s="8"/>
      <c r="K111" s="8" t="s">
        <v>371</v>
      </c>
      <c r="L111" s="8" t="s">
        <v>143</v>
      </c>
      <c r="M111" s="8">
        <f t="shared" si="8"/>
        <v>0</v>
      </c>
      <c r="N111" s="11" t="str">
        <f t="shared" si="9"/>
        <v/>
      </c>
      <c r="O111" s="8"/>
      <c r="P111" s="8"/>
      <c r="Q111" s="8" t="str">
        <f t="shared" si="12"/>
        <v/>
      </c>
      <c r="R111" s="11"/>
      <c r="S111" s="11"/>
      <c r="T111" s="11"/>
      <c r="U111" s="11"/>
      <c r="V111" s="8"/>
      <c r="W111" s="8"/>
      <c r="X111" s="8"/>
      <c r="Y111" s="8"/>
      <c r="Z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</row>
    <row r="112" spans="1:112" ht="15" customHeight="1">
      <c r="A112" s="8">
        <v>111</v>
      </c>
      <c r="B112" s="36" t="s">
        <v>483</v>
      </c>
      <c r="C112" t="s">
        <v>394</v>
      </c>
      <c r="D112" s="21" t="s">
        <v>393</v>
      </c>
      <c r="E112" s="28">
        <v>37834</v>
      </c>
      <c r="F112" s="28"/>
      <c r="G112" s="42">
        <v>-98</v>
      </c>
      <c r="H112" s="42">
        <v>-22</v>
      </c>
      <c r="J112" s="8"/>
      <c r="K112" s="8" t="s">
        <v>371</v>
      </c>
      <c r="L112" s="8" t="s">
        <v>143</v>
      </c>
      <c r="M112" s="8">
        <f t="shared" si="8"/>
        <v>3</v>
      </c>
      <c r="N112" s="11">
        <f t="shared" si="9"/>
        <v>8.7800000000000011</v>
      </c>
      <c r="O112" s="8"/>
      <c r="P112" s="8"/>
      <c r="Q112" s="8" t="str">
        <f>IF(R112="","",IF(R112&lt;6,"6: Mediocre",IF(R112&lt;7,"5: Okay",IF(R112&lt;8,"4: Good",IF(R112&lt;9,"3: Very Good",IF(R112&lt;=9.5,"2: Incredible","1: Masterpiece"))))))</f>
        <v/>
      </c>
      <c r="R112" s="11"/>
      <c r="S112" s="11">
        <f>4/4*10</f>
        <v>10</v>
      </c>
      <c r="T112" s="11"/>
      <c r="U112" s="11">
        <f>3.78/5*10</f>
        <v>7.5600000000000005</v>
      </c>
      <c r="V112" s="8"/>
      <c r="W112" s="8"/>
      <c r="X112" s="8"/>
      <c r="Y112" s="8"/>
      <c r="Z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>
        <v>5</v>
      </c>
      <c r="BP112" s="8"/>
      <c r="BQ112" s="8"/>
      <c r="BR112" s="8"/>
      <c r="BS112" s="8"/>
      <c r="BT112" s="8">
        <v>6</v>
      </c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</row>
    <row r="113" spans="1:112" ht="15" customHeight="1">
      <c r="A113" s="8">
        <v>112</v>
      </c>
      <c r="B113" s="36" t="s">
        <v>154</v>
      </c>
      <c r="C113" t="s">
        <v>154</v>
      </c>
      <c r="D113" s="21" t="s">
        <v>155</v>
      </c>
      <c r="E113" s="28">
        <v>38139</v>
      </c>
      <c r="F113" s="28"/>
      <c r="G113" s="42">
        <v>-22</v>
      </c>
      <c r="H113" s="42"/>
      <c r="J113" s="8"/>
      <c r="K113" s="8" t="s">
        <v>48</v>
      </c>
      <c r="L113" s="8" t="s">
        <v>143</v>
      </c>
      <c r="M113" s="8">
        <f t="shared" si="8"/>
        <v>4</v>
      </c>
      <c r="N113" s="11">
        <f t="shared" si="9"/>
        <v>7.4337499999999999</v>
      </c>
      <c r="O113" s="8">
        <v>151</v>
      </c>
      <c r="P113" s="8" t="s">
        <v>271</v>
      </c>
      <c r="Q113" s="8" t="str">
        <f t="shared" si="12"/>
        <v>5: Okay</v>
      </c>
      <c r="R113" s="11">
        <f t="shared" ref="R113:R166" si="13">IFERROR(ROUND(AVERAGE(V113:Z113),1),"")</f>
        <v>6.8</v>
      </c>
      <c r="S113" s="11">
        <f>(3.75+3.5+3+3)/4/4*10</f>
        <v>8.28125</v>
      </c>
      <c r="T113" s="11"/>
      <c r="U113" s="11">
        <f>3.61/5*10</f>
        <v>7.22</v>
      </c>
      <c r="V113" s="8">
        <v>6.3</v>
      </c>
      <c r="W113" s="8">
        <v>6.4</v>
      </c>
      <c r="X113" s="8">
        <v>7.3</v>
      </c>
      <c r="Y113" s="8">
        <v>7.1</v>
      </c>
      <c r="Z113" s="8">
        <v>6.9</v>
      </c>
      <c r="AD113" s="8">
        <v>7</v>
      </c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>
        <v>5</v>
      </c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</row>
    <row r="114" spans="1:112" ht="15" customHeight="1">
      <c r="A114" s="8">
        <v>113</v>
      </c>
      <c r="B114" s="36" t="s">
        <v>154</v>
      </c>
      <c r="C114" t="s">
        <v>345</v>
      </c>
      <c r="D114" s="21" t="s">
        <v>155</v>
      </c>
      <c r="E114" s="28">
        <v>38134</v>
      </c>
      <c r="F114" s="28"/>
      <c r="G114" s="42">
        <v>-22</v>
      </c>
      <c r="H114" s="42"/>
      <c r="J114" s="8"/>
      <c r="K114" s="8" t="s">
        <v>149</v>
      </c>
      <c r="L114" s="8" t="s">
        <v>143</v>
      </c>
      <c r="M114" s="8">
        <f t="shared" si="8"/>
        <v>1</v>
      </c>
      <c r="N114" s="11">
        <f t="shared" si="9"/>
        <v>7.17</v>
      </c>
      <c r="O114" s="8">
        <v>152</v>
      </c>
      <c r="P114" s="8" t="s">
        <v>271</v>
      </c>
      <c r="Q114" s="8" t="str">
        <f t="shared" si="12"/>
        <v>5: Okay</v>
      </c>
      <c r="R114" s="11">
        <f t="shared" si="13"/>
        <v>6.9</v>
      </c>
      <c r="S114" s="11"/>
      <c r="T114" s="11"/>
      <c r="U114" s="11">
        <f>3.72/5*10</f>
        <v>7.4399999999999995</v>
      </c>
      <c r="V114" s="8">
        <v>6.2</v>
      </c>
      <c r="W114" s="8">
        <v>7.3</v>
      </c>
      <c r="X114" s="8">
        <v>7.2</v>
      </c>
      <c r="Y114" s="8">
        <v>6.8</v>
      </c>
      <c r="Z114" s="8">
        <v>7</v>
      </c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</row>
    <row r="115" spans="1:112" ht="15" customHeight="1">
      <c r="A115" s="8">
        <v>114</v>
      </c>
      <c r="B115" s="36" t="s">
        <v>804</v>
      </c>
      <c r="C115" t="s">
        <v>805</v>
      </c>
      <c r="D115" s="21" t="s">
        <v>119</v>
      </c>
      <c r="E115" s="28">
        <v>38104</v>
      </c>
      <c r="F115" s="28"/>
      <c r="G115" s="42">
        <v>-22</v>
      </c>
      <c r="H115" s="42"/>
      <c r="J115" s="8"/>
      <c r="K115" s="8" t="s">
        <v>149</v>
      </c>
      <c r="L115" s="8" t="s">
        <v>143</v>
      </c>
      <c r="M115" s="8">
        <f t="shared" si="8"/>
        <v>0</v>
      </c>
      <c r="N115" s="11" t="str">
        <f t="shared" si="9"/>
        <v/>
      </c>
      <c r="O115" s="8"/>
      <c r="P115" s="8"/>
      <c r="Q115" s="8"/>
      <c r="R115" s="11"/>
      <c r="S115" s="11"/>
      <c r="T115" s="11"/>
      <c r="U115" s="11"/>
      <c r="V115" s="8"/>
      <c r="W115" s="8"/>
      <c r="X115" s="8"/>
      <c r="Y115" s="8"/>
      <c r="Z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</row>
    <row r="116" spans="1:112" ht="15" customHeight="1">
      <c r="A116" s="8">
        <v>115</v>
      </c>
      <c r="B116" s="36" t="s">
        <v>804</v>
      </c>
      <c r="C116" t="s">
        <v>806</v>
      </c>
      <c r="D116" s="21" t="s">
        <v>119</v>
      </c>
      <c r="E116" s="28">
        <v>38190</v>
      </c>
      <c r="F116" s="28"/>
      <c r="G116" s="42">
        <v>-22</v>
      </c>
      <c r="H116" s="42"/>
      <c r="J116" s="8"/>
      <c r="K116" s="8" t="s">
        <v>149</v>
      </c>
      <c r="L116" s="8" t="s">
        <v>143</v>
      </c>
      <c r="M116" s="8">
        <f t="shared" si="8"/>
        <v>0</v>
      </c>
      <c r="N116" s="11" t="str">
        <f t="shared" si="9"/>
        <v/>
      </c>
      <c r="O116" s="8"/>
      <c r="P116" s="8"/>
      <c r="Q116" s="8"/>
      <c r="R116" s="11"/>
      <c r="S116" s="11"/>
      <c r="T116" s="11"/>
      <c r="U116" s="11"/>
      <c r="V116" s="8"/>
      <c r="W116" s="8"/>
      <c r="X116" s="8"/>
      <c r="Y116" s="8"/>
      <c r="Z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</row>
    <row r="117" spans="1:112" ht="15" customHeight="1">
      <c r="A117" s="8">
        <v>116</v>
      </c>
      <c r="B117" s="36" t="s">
        <v>483</v>
      </c>
      <c r="C117" t="s">
        <v>392</v>
      </c>
      <c r="D117" s="21" t="s">
        <v>393</v>
      </c>
      <c r="E117" s="28">
        <v>38412</v>
      </c>
      <c r="F117" s="28"/>
      <c r="G117" s="42">
        <v>-39</v>
      </c>
      <c r="H117" s="42">
        <v>-22</v>
      </c>
      <c r="J117" s="8"/>
      <c r="K117" s="8" t="s">
        <v>371</v>
      </c>
      <c r="L117" s="8" t="s">
        <v>143</v>
      </c>
      <c r="M117" s="8">
        <f t="shared" si="8"/>
        <v>3</v>
      </c>
      <c r="N117" s="11">
        <f t="shared" si="9"/>
        <v>7.5</v>
      </c>
      <c r="O117" s="8"/>
      <c r="P117" s="8"/>
      <c r="Q117" s="8" t="str">
        <f t="shared" si="12"/>
        <v/>
      </c>
      <c r="R117" s="11"/>
      <c r="S117" s="11">
        <f>3/4*10</f>
        <v>7.5</v>
      </c>
      <c r="T117" s="11"/>
      <c r="U117" s="11"/>
      <c r="V117" s="8"/>
      <c r="W117" s="8"/>
      <c r="X117" s="8"/>
      <c r="Y117" s="8"/>
      <c r="Z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>
        <v>7</v>
      </c>
      <c r="BU117" s="8"/>
      <c r="BV117" s="8">
        <v>6</v>
      </c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</row>
    <row r="118" spans="1:112" ht="15" customHeight="1">
      <c r="A118" s="8">
        <v>117</v>
      </c>
      <c r="C118" t="s">
        <v>156</v>
      </c>
      <c r="D118" s="21" t="s">
        <v>157</v>
      </c>
      <c r="E118" s="28">
        <v>38286</v>
      </c>
      <c r="F118" s="28"/>
      <c r="G118" s="42">
        <v>-22</v>
      </c>
      <c r="H118" s="42"/>
      <c r="J118" s="8"/>
      <c r="K118" s="8" t="s">
        <v>48</v>
      </c>
      <c r="L118" s="8" t="s">
        <v>143</v>
      </c>
      <c r="M118" s="8">
        <f t="shared" si="8"/>
        <v>3</v>
      </c>
      <c r="N118" s="11">
        <f t="shared" si="9"/>
        <v>6.778888888888889</v>
      </c>
      <c r="O118" s="8">
        <v>153</v>
      </c>
      <c r="P118" s="8" t="s">
        <v>271</v>
      </c>
      <c r="Q118" s="8" t="str">
        <f t="shared" si="12"/>
        <v>4: Good</v>
      </c>
      <c r="R118" s="11">
        <f t="shared" si="13"/>
        <v>7.7</v>
      </c>
      <c r="S118" s="11">
        <f>(2.5+2.5+1.5)/3/4*10</f>
        <v>5.4166666666666661</v>
      </c>
      <c r="T118" s="11"/>
      <c r="U118" s="11">
        <f>3.61/5*10</f>
        <v>7.22</v>
      </c>
      <c r="V118" s="8">
        <v>7.5</v>
      </c>
      <c r="W118" s="8">
        <v>8.1999999999999993</v>
      </c>
      <c r="X118" s="8">
        <v>8.3000000000000007</v>
      </c>
      <c r="Y118" s="8">
        <v>6.5</v>
      </c>
      <c r="Z118" s="8">
        <v>8</v>
      </c>
      <c r="AD118" s="8">
        <v>9</v>
      </c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</row>
    <row r="119" spans="1:112" ht="15" customHeight="1">
      <c r="A119" s="8">
        <v>118</v>
      </c>
      <c r="B119" s="36" t="s">
        <v>135</v>
      </c>
      <c r="C119" t="s">
        <v>21</v>
      </c>
      <c r="D119" s="21" t="s">
        <v>22</v>
      </c>
      <c r="E119" s="28">
        <v>39655</v>
      </c>
      <c r="F119" s="28"/>
      <c r="G119" s="42">
        <v>-22</v>
      </c>
      <c r="H119" s="42"/>
      <c r="J119" s="8"/>
      <c r="K119" s="8" t="s">
        <v>45</v>
      </c>
      <c r="L119" s="8" t="s">
        <v>41</v>
      </c>
      <c r="M119" s="8">
        <f t="shared" si="8"/>
        <v>4</v>
      </c>
      <c r="N119" s="11">
        <f t="shared" si="9"/>
        <v>8.2624999999999993</v>
      </c>
      <c r="O119" s="8">
        <v>204</v>
      </c>
      <c r="P119" s="8" t="s">
        <v>271</v>
      </c>
      <c r="Q119" s="8" t="str">
        <f t="shared" si="12"/>
        <v>4: Good</v>
      </c>
      <c r="R119" s="11">
        <f t="shared" si="13"/>
        <v>7.4</v>
      </c>
      <c r="S119" s="11">
        <f>(3.8+3.5)/2/4*10</f>
        <v>9.125</v>
      </c>
      <c r="T119" s="11"/>
      <c r="U119" s="11"/>
      <c r="V119" s="8">
        <v>6.9</v>
      </c>
      <c r="W119" s="8">
        <v>8</v>
      </c>
      <c r="X119" s="8">
        <v>6.3</v>
      </c>
      <c r="Y119" s="8">
        <v>8.6999999999999993</v>
      </c>
      <c r="Z119" s="8">
        <v>7.1</v>
      </c>
      <c r="AF119" s="8">
        <v>7</v>
      </c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>
        <v>2</v>
      </c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</row>
    <row r="120" spans="1:112" ht="15" customHeight="1">
      <c r="A120" s="8">
        <v>119</v>
      </c>
      <c r="B120" s="36" t="s">
        <v>484</v>
      </c>
      <c r="C120" t="s">
        <v>389</v>
      </c>
      <c r="D120" s="21" t="s">
        <v>378</v>
      </c>
      <c r="E120" s="28">
        <v>40059</v>
      </c>
      <c r="F120" s="28"/>
      <c r="G120" s="42">
        <v>-22</v>
      </c>
      <c r="H120" s="42"/>
      <c r="J120" s="8"/>
      <c r="K120" s="8" t="s">
        <v>371</v>
      </c>
      <c r="L120" s="8" t="s">
        <v>143</v>
      </c>
      <c r="M120" s="8">
        <f t="shared" si="8"/>
        <v>0</v>
      </c>
      <c r="N120" s="11" t="str">
        <f t="shared" si="9"/>
        <v/>
      </c>
      <c r="O120" s="8"/>
      <c r="P120" s="8"/>
      <c r="Q120" s="8" t="str">
        <f t="shared" si="12"/>
        <v/>
      </c>
      <c r="R120" s="11"/>
      <c r="S120" s="11"/>
      <c r="T120" s="11"/>
      <c r="U120" s="11"/>
      <c r="V120" s="8"/>
      <c r="W120" s="8"/>
      <c r="X120" s="8"/>
      <c r="Y120" s="8"/>
      <c r="Z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</row>
    <row r="121" spans="1:112" ht="15" customHeight="1">
      <c r="A121" s="8">
        <v>120</v>
      </c>
      <c r="B121" s="36" t="s">
        <v>484</v>
      </c>
      <c r="C121" t="s">
        <v>390</v>
      </c>
      <c r="D121" s="21" t="s">
        <v>378</v>
      </c>
      <c r="E121" s="28">
        <v>40381</v>
      </c>
      <c r="F121" s="28"/>
      <c r="G121" s="42">
        <v>-22</v>
      </c>
      <c r="H121" s="42"/>
      <c r="J121" s="8"/>
      <c r="K121" s="8" t="s">
        <v>371</v>
      </c>
      <c r="L121" s="8" t="s">
        <v>143</v>
      </c>
      <c r="M121" s="8">
        <f t="shared" si="8"/>
        <v>0</v>
      </c>
      <c r="N121" s="11" t="str">
        <f t="shared" si="9"/>
        <v/>
      </c>
      <c r="O121" s="8"/>
      <c r="P121" s="8"/>
      <c r="Q121" s="8" t="str">
        <f t="shared" si="12"/>
        <v/>
      </c>
      <c r="R121" s="11"/>
      <c r="S121" s="11"/>
      <c r="T121" s="11"/>
      <c r="U121" s="11"/>
      <c r="V121" s="8"/>
      <c r="W121" s="8"/>
      <c r="X121" s="8"/>
      <c r="Y121" s="8"/>
      <c r="Z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</row>
    <row r="122" spans="1:112" ht="15" customHeight="1">
      <c r="A122" s="8">
        <v>121</v>
      </c>
      <c r="B122" s="36" t="s">
        <v>484</v>
      </c>
      <c r="C122" t="s">
        <v>391</v>
      </c>
      <c r="D122" s="21" t="s">
        <v>378</v>
      </c>
      <c r="E122" s="28">
        <v>40605</v>
      </c>
      <c r="F122" s="28"/>
      <c r="G122" s="42">
        <v>-22</v>
      </c>
      <c r="H122" s="42"/>
      <c r="J122" s="8"/>
      <c r="K122" s="8" t="s">
        <v>371</v>
      </c>
      <c r="L122" s="8" t="s">
        <v>143</v>
      </c>
      <c r="M122" s="8">
        <f t="shared" si="8"/>
        <v>0</v>
      </c>
      <c r="N122" s="11" t="str">
        <f t="shared" si="9"/>
        <v/>
      </c>
      <c r="O122" s="8"/>
      <c r="P122" s="8"/>
      <c r="Q122" s="8" t="str">
        <f t="shared" si="12"/>
        <v/>
      </c>
      <c r="R122" s="11"/>
      <c r="S122" s="11"/>
      <c r="T122" s="11"/>
      <c r="U122" s="11"/>
      <c r="V122" s="8"/>
      <c r="W122" s="8"/>
      <c r="X122" s="8"/>
      <c r="Y122" s="8"/>
      <c r="Z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</row>
    <row r="123" spans="1:112" ht="15" customHeight="1">
      <c r="A123" s="8">
        <v>122</v>
      </c>
      <c r="B123" s="36" t="s">
        <v>484</v>
      </c>
      <c r="C123" t="s">
        <v>388</v>
      </c>
      <c r="D123" s="21" t="s">
        <v>378</v>
      </c>
      <c r="E123" s="28">
        <v>40983</v>
      </c>
      <c r="F123" s="28"/>
      <c r="G123" s="42">
        <v>-22</v>
      </c>
      <c r="H123" s="42"/>
      <c r="J123" s="8"/>
      <c r="K123" s="8" t="s">
        <v>371</v>
      </c>
      <c r="L123" s="8" t="s">
        <v>143</v>
      </c>
      <c r="M123" s="8">
        <f t="shared" si="8"/>
        <v>0</v>
      </c>
      <c r="N123" s="11" t="str">
        <f t="shared" si="9"/>
        <v/>
      </c>
      <c r="O123" s="8"/>
      <c r="P123" s="8"/>
      <c r="Q123" s="8" t="str">
        <f t="shared" si="12"/>
        <v/>
      </c>
      <c r="R123" s="11"/>
      <c r="S123" s="11"/>
      <c r="T123" s="11"/>
      <c r="U123" s="11"/>
      <c r="V123" s="8"/>
      <c r="W123" s="8"/>
      <c r="X123" s="8"/>
      <c r="Y123" s="8"/>
      <c r="Z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</row>
    <row r="124" spans="1:112" ht="15" customHeight="1">
      <c r="A124" s="8">
        <v>123</v>
      </c>
      <c r="B124" s="36" t="s">
        <v>135</v>
      </c>
      <c r="C124" t="s">
        <v>285</v>
      </c>
      <c r="D124" s="21" t="s">
        <v>283</v>
      </c>
      <c r="E124" s="28">
        <v>39791</v>
      </c>
      <c r="F124" s="28"/>
      <c r="G124" s="42">
        <v>-22</v>
      </c>
      <c r="H124" s="42"/>
      <c r="J124" s="8"/>
      <c r="K124" s="8" t="s">
        <v>48</v>
      </c>
      <c r="L124" s="8" t="s">
        <v>143</v>
      </c>
      <c r="M124" s="8">
        <f t="shared" si="8"/>
        <v>6</v>
      </c>
      <c r="N124" s="11">
        <f t="shared" si="9"/>
        <v>7.5250000000000004</v>
      </c>
      <c r="O124" s="8">
        <v>97</v>
      </c>
      <c r="P124" s="8" t="s">
        <v>264</v>
      </c>
      <c r="Q124" s="8" t="str">
        <f t="shared" si="12"/>
        <v>3: Very Good</v>
      </c>
      <c r="R124" s="11">
        <f t="shared" si="13"/>
        <v>8.3000000000000007</v>
      </c>
      <c r="S124" s="11">
        <f>2.7/4*10</f>
        <v>6.75</v>
      </c>
      <c r="T124" s="11"/>
      <c r="U124" s="11"/>
      <c r="V124" s="8">
        <v>8</v>
      </c>
      <c r="W124" s="8">
        <v>9</v>
      </c>
      <c r="X124" s="8">
        <v>8.3000000000000007</v>
      </c>
      <c r="Y124" s="8">
        <v>8.3000000000000007</v>
      </c>
      <c r="Z124" s="8">
        <v>8</v>
      </c>
      <c r="AF124" s="8">
        <v>8</v>
      </c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>
        <v>2</v>
      </c>
      <c r="BT124" s="8"/>
      <c r="BU124" s="8">
        <v>3</v>
      </c>
      <c r="BV124" s="8">
        <v>7</v>
      </c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</row>
    <row r="125" spans="1:112" ht="15" customHeight="1">
      <c r="A125" s="8">
        <v>124</v>
      </c>
      <c r="B125" s="36" t="s">
        <v>482</v>
      </c>
      <c r="C125" t="s">
        <v>398</v>
      </c>
      <c r="D125" s="21" t="s">
        <v>401</v>
      </c>
      <c r="E125" s="28">
        <v>37895</v>
      </c>
      <c r="F125" s="28"/>
      <c r="G125" s="42">
        <v>-22</v>
      </c>
      <c r="H125" s="42"/>
      <c r="J125" s="8"/>
      <c r="K125" s="8" t="s">
        <v>371</v>
      </c>
      <c r="L125" s="8" t="s">
        <v>143</v>
      </c>
      <c r="M125" s="8">
        <f t="shared" si="8"/>
        <v>0</v>
      </c>
      <c r="N125" s="11" t="str">
        <f t="shared" si="9"/>
        <v/>
      </c>
      <c r="O125" s="8"/>
      <c r="P125" s="8"/>
      <c r="Q125" s="8" t="str">
        <f t="shared" si="12"/>
        <v/>
      </c>
      <c r="R125" s="11"/>
      <c r="S125" s="11"/>
      <c r="T125" s="11"/>
      <c r="U125" s="11"/>
      <c r="V125" s="8"/>
      <c r="W125" s="8"/>
      <c r="X125" s="8"/>
      <c r="Y125" s="8"/>
      <c r="Z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</row>
    <row r="126" spans="1:112" ht="15" customHeight="1">
      <c r="A126" s="8">
        <v>125</v>
      </c>
      <c r="B126" s="36" t="s">
        <v>485</v>
      </c>
      <c r="C126" t="s">
        <v>272</v>
      </c>
      <c r="D126" s="21" t="s">
        <v>22</v>
      </c>
      <c r="E126" s="28">
        <v>38286</v>
      </c>
      <c r="F126" s="28"/>
      <c r="G126" s="42">
        <v>-22</v>
      </c>
      <c r="H126" s="42"/>
      <c r="J126" s="8"/>
      <c r="K126" s="8" t="s">
        <v>48</v>
      </c>
      <c r="L126" s="8" t="s">
        <v>143</v>
      </c>
      <c r="M126" s="8">
        <f t="shared" si="8"/>
        <v>9</v>
      </c>
      <c r="N126" s="11">
        <f t="shared" si="9"/>
        <v>8.5</v>
      </c>
      <c r="O126" s="8">
        <v>73</v>
      </c>
      <c r="P126" s="8" t="s">
        <v>264</v>
      </c>
      <c r="Q126" s="8" t="str">
        <f>IF(R126="","",IF(R126&lt;6,"6: Mediocre",IF(R126&lt;7,"5: Okay",IF(R126&lt;8,"4: Good",IF(R126&lt;9,"3: Very Good",IF(R126&lt;=9.5,"2: Incredible","1: Masterpiece"))))))</f>
        <v>3: Very Good</v>
      </c>
      <c r="R126" s="11">
        <f>IFERROR(ROUND(AVERAGE(V126:Z126),1),"")</f>
        <v>8.5</v>
      </c>
      <c r="S126" s="11">
        <f>(3+3.8)/2/4*10</f>
        <v>8.5</v>
      </c>
      <c r="T126" s="11"/>
      <c r="U126" s="11"/>
      <c r="V126" s="8">
        <v>8.4</v>
      </c>
      <c r="W126" s="8">
        <v>9.1</v>
      </c>
      <c r="X126" s="8">
        <v>8.3000000000000007</v>
      </c>
      <c r="Y126" s="8">
        <v>8.8000000000000007</v>
      </c>
      <c r="Z126" s="8">
        <v>7.9</v>
      </c>
      <c r="AA126" s="8">
        <v>1</v>
      </c>
      <c r="AB126" s="8">
        <v>7</v>
      </c>
      <c r="AD126" s="8">
        <v>5</v>
      </c>
      <c r="AQ126" s="8"/>
      <c r="AR126" s="8"/>
      <c r="AS126" s="8"/>
      <c r="AT126" s="8"/>
      <c r="AU126" s="8">
        <v>1</v>
      </c>
      <c r="AV126" s="8"/>
      <c r="AW126" s="8"/>
      <c r="AX126" s="8"/>
      <c r="AY126" s="8"/>
      <c r="AZ126" s="8">
        <v>2</v>
      </c>
      <c r="BA126" s="8"/>
      <c r="BB126" s="8">
        <v>4</v>
      </c>
      <c r="BC126" s="8"/>
      <c r="BD126" s="8"/>
      <c r="BE126" s="8"/>
      <c r="BF126" s="8"/>
      <c r="BG126" s="8"/>
      <c r="BH126" s="8"/>
      <c r="BI126" s="8"/>
      <c r="BJ126" s="8"/>
      <c r="BK126" s="8">
        <v>5</v>
      </c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</row>
    <row r="127" spans="1:112" ht="15" customHeight="1">
      <c r="A127" s="8">
        <v>126</v>
      </c>
      <c r="B127" s="36" t="s">
        <v>485</v>
      </c>
      <c r="C127" t="s">
        <v>850</v>
      </c>
      <c r="D127" s="21" t="s">
        <v>22</v>
      </c>
      <c r="E127" s="28">
        <v>38422</v>
      </c>
      <c r="F127" s="28"/>
      <c r="G127" s="42">
        <v>-22</v>
      </c>
      <c r="H127" s="42"/>
      <c r="J127" s="8"/>
      <c r="K127" s="8" t="s">
        <v>149</v>
      </c>
      <c r="L127" s="8" t="s">
        <v>143</v>
      </c>
      <c r="M127" s="8">
        <f t="shared" si="8"/>
        <v>0</v>
      </c>
      <c r="N127" s="11" t="str">
        <f t="shared" si="9"/>
        <v/>
      </c>
      <c r="O127" s="8"/>
      <c r="P127" s="8"/>
      <c r="Q127" s="8"/>
      <c r="R127" s="11"/>
      <c r="S127" s="11"/>
      <c r="T127" s="11"/>
      <c r="U127" s="11"/>
      <c r="V127" s="8"/>
      <c r="W127" s="8"/>
      <c r="X127" s="8"/>
      <c r="Y127" s="8"/>
      <c r="Z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</row>
    <row r="128" spans="1:112" ht="15" customHeight="1">
      <c r="A128" s="8">
        <v>127</v>
      </c>
      <c r="B128" s="36" t="s">
        <v>491</v>
      </c>
      <c r="C128" t="s">
        <v>803</v>
      </c>
      <c r="D128" s="21" t="s">
        <v>119</v>
      </c>
      <c r="E128" s="28">
        <v>37834</v>
      </c>
      <c r="F128" s="28"/>
      <c r="G128" s="42">
        <v>-22</v>
      </c>
      <c r="H128" s="42"/>
      <c r="J128" s="8"/>
      <c r="K128" s="8" t="s">
        <v>149</v>
      </c>
      <c r="L128" s="8" t="s">
        <v>143</v>
      </c>
      <c r="M128" s="8">
        <f t="shared" si="8"/>
        <v>0</v>
      </c>
      <c r="N128" s="11" t="str">
        <f t="shared" si="9"/>
        <v/>
      </c>
      <c r="O128" s="8"/>
      <c r="P128" s="8"/>
      <c r="Q128" s="8"/>
      <c r="R128" s="11"/>
      <c r="S128" s="11"/>
      <c r="T128" s="11"/>
      <c r="U128" s="11"/>
      <c r="V128" s="8"/>
      <c r="W128" s="8"/>
      <c r="X128" s="8"/>
      <c r="Y128" s="8"/>
      <c r="Z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</row>
    <row r="129" spans="1:112" ht="15" customHeight="1">
      <c r="A129" s="8">
        <v>128</v>
      </c>
      <c r="C129" t="s">
        <v>153</v>
      </c>
      <c r="D129" s="21" t="s">
        <v>883</v>
      </c>
      <c r="E129" s="28">
        <v>37775</v>
      </c>
      <c r="F129" s="28"/>
      <c r="G129" s="42">
        <v>-22</v>
      </c>
      <c r="H129" s="42"/>
      <c r="J129" s="8"/>
      <c r="K129" s="8" t="s">
        <v>48</v>
      </c>
      <c r="L129" s="8" t="s">
        <v>143</v>
      </c>
      <c r="M129" s="8">
        <f t="shared" si="8"/>
        <v>3</v>
      </c>
      <c r="N129" s="11">
        <f t="shared" si="9"/>
        <v>8.3744444444444444</v>
      </c>
      <c r="O129" s="8">
        <v>78</v>
      </c>
      <c r="P129" s="8" t="s">
        <v>264</v>
      </c>
      <c r="Q129" s="8" t="str">
        <f t="shared" si="12"/>
        <v>4: Good</v>
      </c>
      <c r="R129" s="11">
        <f t="shared" si="13"/>
        <v>7.8</v>
      </c>
      <c r="S129" s="11">
        <f>(3.5+4+4)/3/4*10</f>
        <v>9.5833333333333339</v>
      </c>
      <c r="T129" s="11"/>
      <c r="U129" s="11">
        <f>3.87/5*10</f>
        <v>7.74</v>
      </c>
      <c r="V129" s="8">
        <v>7.8</v>
      </c>
      <c r="W129" s="8">
        <v>6.2</v>
      </c>
      <c r="X129" s="8">
        <v>9.6</v>
      </c>
      <c r="Y129" s="8">
        <v>8.3000000000000007</v>
      </c>
      <c r="Z129" s="8">
        <v>7.1</v>
      </c>
      <c r="AD129" s="8">
        <v>6</v>
      </c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</row>
    <row r="130" spans="1:112" ht="15" customHeight="1">
      <c r="A130" s="8">
        <v>129</v>
      </c>
      <c r="C130" t="s">
        <v>797</v>
      </c>
      <c r="D130" s="21" t="s">
        <v>883</v>
      </c>
      <c r="E130" s="28">
        <v>37803</v>
      </c>
      <c r="F130" s="28"/>
      <c r="G130" s="42">
        <v>-22</v>
      </c>
      <c r="H130" s="42"/>
      <c r="J130" s="8"/>
      <c r="K130" s="8" t="s">
        <v>149</v>
      </c>
      <c r="L130" s="8" t="s">
        <v>143</v>
      </c>
      <c r="M130" s="8">
        <f t="shared" si="8"/>
        <v>0</v>
      </c>
      <c r="N130" s="11" t="str">
        <f t="shared" si="9"/>
        <v/>
      </c>
      <c r="O130" s="8"/>
      <c r="P130" s="8"/>
      <c r="Q130" s="8"/>
      <c r="R130" s="11"/>
      <c r="S130" s="11"/>
      <c r="T130" s="11"/>
      <c r="U130" s="11"/>
      <c r="V130" s="8"/>
      <c r="W130" s="8"/>
      <c r="X130" s="8"/>
      <c r="Y130" s="8"/>
      <c r="Z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</row>
    <row r="131" spans="1:112" ht="15" customHeight="1">
      <c r="A131" s="8">
        <v>130</v>
      </c>
      <c r="B131" s="36" t="s">
        <v>135</v>
      </c>
      <c r="C131" t="s">
        <v>387</v>
      </c>
      <c r="D131" s="21" t="s">
        <v>22</v>
      </c>
      <c r="E131" s="28">
        <v>39952</v>
      </c>
      <c r="F131" s="28"/>
      <c r="G131" s="42">
        <v>-22</v>
      </c>
      <c r="H131" s="42"/>
      <c r="J131" s="8"/>
      <c r="K131" s="8" t="s">
        <v>48</v>
      </c>
      <c r="L131" s="8" t="s">
        <v>143</v>
      </c>
      <c r="M131" s="8">
        <f t="shared" si="8"/>
        <v>4</v>
      </c>
      <c r="N131" s="11">
        <f t="shared" si="9"/>
        <v>7.375</v>
      </c>
      <c r="O131" s="8"/>
      <c r="P131" s="8"/>
      <c r="Q131" s="8" t="str">
        <f>IF(R131="","",IF(R131&lt;6,"6: Mediocre",IF(R131&lt;7,"5: Okay",IF(R131&lt;8,"4: Good",IF(R131&lt;9,"3: Very Good",IF(R131&lt;=9.5,"2: Incredible","1: Masterpiece"))))))</f>
        <v/>
      </c>
      <c r="R131" s="11"/>
      <c r="S131" s="11">
        <f>(3+2.9)/2/4*10</f>
        <v>7.375</v>
      </c>
      <c r="T131" s="11"/>
      <c r="U131" s="11"/>
      <c r="V131" s="8"/>
      <c r="W131" s="8"/>
      <c r="X131" s="8"/>
      <c r="Y131" s="8"/>
      <c r="Z131" s="8"/>
      <c r="AA131" s="8">
        <v>9</v>
      </c>
      <c r="AF131" s="8">
        <v>9</v>
      </c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>
        <v>4</v>
      </c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</row>
    <row r="132" spans="1:112" ht="15" customHeight="1">
      <c r="A132" s="8">
        <v>131</v>
      </c>
      <c r="B132" s="36" t="s">
        <v>785</v>
      </c>
      <c r="C132" t="s">
        <v>784</v>
      </c>
      <c r="D132" s="21" t="s">
        <v>786</v>
      </c>
      <c r="E132" s="28">
        <v>37811</v>
      </c>
      <c r="F132" s="28"/>
      <c r="G132" s="42">
        <v>-22</v>
      </c>
      <c r="H132" s="42"/>
      <c r="J132" s="8"/>
      <c r="K132" s="8" t="s">
        <v>729</v>
      </c>
      <c r="L132" s="8" t="s">
        <v>143</v>
      </c>
      <c r="M132" s="8">
        <f t="shared" ref="M132:M195" si="14">COUNTA(R132:T132,AA132:DH132)</f>
        <v>0</v>
      </c>
      <c r="N132" s="11" t="str">
        <f t="shared" ref="N132:N195" si="15">IFERROR(AVERAGE(R132:U132),"")</f>
        <v/>
      </c>
      <c r="O132" s="8"/>
      <c r="P132" s="8"/>
      <c r="Q132" s="8"/>
      <c r="R132" s="11"/>
      <c r="S132" s="11"/>
      <c r="T132" s="11"/>
      <c r="U132" s="11"/>
      <c r="V132" s="8"/>
      <c r="W132" s="8"/>
      <c r="X132" s="8"/>
      <c r="Y132" s="8"/>
      <c r="Z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</row>
    <row r="133" spans="1:112" ht="15" customHeight="1">
      <c r="A133" s="8">
        <v>132</v>
      </c>
      <c r="B133" s="36" t="s">
        <v>785</v>
      </c>
      <c r="C133" t="s">
        <v>787</v>
      </c>
      <c r="D133" s="21" t="s">
        <v>786</v>
      </c>
      <c r="E133" s="28">
        <v>37880</v>
      </c>
      <c r="F133" s="28"/>
      <c r="G133" s="42">
        <v>-22</v>
      </c>
      <c r="H133" s="42"/>
      <c r="J133" s="8"/>
      <c r="K133" s="8" t="s">
        <v>729</v>
      </c>
      <c r="L133" s="8" t="s">
        <v>143</v>
      </c>
      <c r="M133" s="8">
        <f t="shared" si="14"/>
        <v>0</v>
      </c>
      <c r="N133" s="11" t="str">
        <f t="shared" si="15"/>
        <v/>
      </c>
      <c r="O133" s="8"/>
      <c r="P133" s="8"/>
      <c r="Q133" s="8"/>
      <c r="R133" s="11"/>
      <c r="S133" s="11"/>
      <c r="T133" s="11"/>
      <c r="U133" s="11"/>
      <c r="V133" s="8"/>
      <c r="W133" s="8"/>
      <c r="X133" s="8"/>
      <c r="Y133" s="8"/>
      <c r="Z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</row>
    <row r="134" spans="1:112" ht="15" customHeight="1">
      <c r="A134" s="8">
        <v>133</v>
      </c>
      <c r="B134" s="36" t="s">
        <v>785</v>
      </c>
      <c r="C134" t="s">
        <v>788</v>
      </c>
      <c r="D134" s="21" t="s">
        <v>786</v>
      </c>
      <c r="E134" s="28">
        <v>38042</v>
      </c>
      <c r="F134" s="28"/>
      <c r="G134" s="42">
        <v>-22</v>
      </c>
      <c r="H134" s="42"/>
      <c r="J134" s="8"/>
      <c r="K134" s="8" t="s">
        <v>729</v>
      </c>
      <c r="L134" s="8" t="s">
        <v>143</v>
      </c>
      <c r="M134" s="8">
        <f t="shared" si="14"/>
        <v>0</v>
      </c>
      <c r="N134" s="11" t="str">
        <f t="shared" si="15"/>
        <v/>
      </c>
      <c r="O134" s="8"/>
      <c r="P134" s="8"/>
      <c r="Q134" s="8"/>
      <c r="R134" s="11"/>
      <c r="S134" s="11"/>
      <c r="T134" s="11"/>
      <c r="U134" s="11"/>
      <c r="V134" s="8"/>
      <c r="W134" s="8"/>
      <c r="X134" s="8"/>
      <c r="Y134" s="8"/>
      <c r="Z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</row>
    <row r="135" spans="1:112" ht="15" customHeight="1">
      <c r="A135" s="8">
        <v>134</v>
      </c>
      <c r="B135" s="36" t="s">
        <v>785</v>
      </c>
      <c r="C135" t="s">
        <v>789</v>
      </c>
      <c r="D135" s="21" t="s">
        <v>786</v>
      </c>
      <c r="E135" s="28">
        <v>38147</v>
      </c>
      <c r="F135" s="28"/>
      <c r="G135" s="42">
        <v>-22</v>
      </c>
      <c r="H135" s="42">
        <v>-21</v>
      </c>
      <c r="J135" s="8"/>
      <c r="K135" s="8" t="s">
        <v>729</v>
      </c>
      <c r="L135" s="8" t="s">
        <v>143</v>
      </c>
      <c r="M135" s="8">
        <f t="shared" si="14"/>
        <v>0</v>
      </c>
      <c r="N135" s="11" t="str">
        <f t="shared" si="15"/>
        <v/>
      </c>
      <c r="O135" s="8"/>
      <c r="P135" s="8"/>
      <c r="Q135" s="8"/>
      <c r="R135" s="11"/>
      <c r="S135" s="11"/>
      <c r="T135" s="11"/>
      <c r="U135" s="11"/>
      <c r="V135" s="8"/>
      <c r="W135" s="8"/>
      <c r="X135" s="8"/>
      <c r="Y135" s="8"/>
      <c r="Z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</row>
    <row r="136" spans="1:112" ht="15" customHeight="1">
      <c r="A136" s="8">
        <v>135</v>
      </c>
      <c r="B136" s="36" t="s">
        <v>135</v>
      </c>
      <c r="C136" t="s">
        <v>30</v>
      </c>
      <c r="D136" s="21" t="s">
        <v>17</v>
      </c>
      <c r="E136" s="28">
        <v>39724</v>
      </c>
      <c r="F136" s="28">
        <v>39892</v>
      </c>
      <c r="G136" s="42">
        <v>-22</v>
      </c>
      <c r="H136" s="42">
        <v>-21</v>
      </c>
      <c r="J136" s="8"/>
      <c r="K136" s="8" t="s">
        <v>43</v>
      </c>
      <c r="L136" s="8" t="s">
        <v>41</v>
      </c>
      <c r="M136" s="8">
        <f t="shared" si="14"/>
        <v>1</v>
      </c>
      <c r="N136" s="11" t="str">
        <f t="shared" si="15"/>
        <v/>
      </c>
      <c r="O136" s="8"/>
      <c r="P136" s="8"/>
      <c r="Q136" s="8" t="str">
        <f>IF(R136="","",IF(R136&lt;6,"6: Mediocre",IF(R136&lt;7,"5: Okay",IF(R136&lt;8,"4: Good",IF(R136&lt;9,"3: Very Good",IF(R136&lt;=9.5,"2: Incredible","1: Masterpiece"))))))</f>
        <v/>
      </c>
      <c r="R136" s="11"/>
      <c r="S136" s="11"/>
      <c r="T136" s="11"/>
      <c r="U136" s="11"/>
      <c r="V136" s="8"/>
      <c r="W136" s="8"/>
      <c r="X136" s="8"/>
      <c r="Y136" s="8"/>
      <c r="Z136" s="8"/>
      <c r="AF136" s="8">
        <v>0</v>
      </c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</row>
    <row r="137" spans="1:112" ht="15" customHeight="1">
      <c r="A137" s="8">
        <v>136</v>
      </c>
      <c r="B137" s="36" t="s">
        <v>785</v>
      </c>
      <c r="C137" t="s">
        <v>790</v>
      </c>
      <c r="D137" s="21" t="s">
        <v>786</v>
      </c>
      <c r="E137" s="28">
        <v>38315</v>
      </c>
      <c r="F137" s="28"/>
      <c r="G137" s="42">
        <v>-21</v>
      </c>
      <c r="H137" s="42"/>
      <c r="J137" s="8"/>
      <c r="K137" s="8" t="s">
        <v>729</v>
      </c>
      <c r="L137" s="8" t="s">
        <v>143</v>
      </c>
      <c r="M137" s="8">
        <f t="shared" si="14"/>
        <v>0</v>
      </c>
      <c r="N137" s="11" t="str">
        <f t="shared" si="15"/>
        <v/>
      </c>
      <c r="O137" s="8"/>
      <c r="P137" s="8"/>
      <c r="Q137" s="8"/>
      <c r="R137" s="11"/>
      <c r="S137" s="11"/>
      <c r="T137" s="11"/>
      <c r="U137" s="11"/>
      <c r="V137" s="8"/>
      <c r="W137" s="8"/>
      <c r="X137" s="8"/>
      <c r="Y137" s="8"/>
      <c r="Z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</row>
    <row r="138" spans="1:112" ht="15" customHeight="1">
      <c r="A138" s="8">
        <v>137</v>
      </c>
      <c r="B138" s="36" t="s">
        <v>485</v>
      </c>
      <c r="C138" t="s">
        <v>273</v>
      </c>
      <c r="D138" s="21" t="s">
        <v>22</v>
      </c>
      <c r="E138" s="28">
        <v>38776</v>
      </c>
      <c r="F138" s="28"/>
      <c r="G138" s="42">
        <v>-21</v>
      </c>
      <c r="H138" s="42"/>
      <c r="J138" s="8"/>
      <c r="K138" s="8" t="s">
        <v>48</v>
      </c>
      <c r="L138" s="8" t="s">
        <v>143</v>
      </c>
      <c r="M138" s="8">
        <f t="shared" si="14"/>
        <v>7</v>
      </c>
      <c r="N138" s="11">
        <f t="shared" si="15"/>
        <v>8.125</v>
      </c>
      <c r="O138" s="8">
        <v>74</v>
      </c>
      <c r="P138" s="8" t="s">
        <v>264</v>
      </c>
      <c r="Q138" s="8" t="str">
        <f>IF(R138="","",IF(R138&lt;6,"6: Mediocre",IF(R138&lt;7,"5: Okay",IF(R138&lt;8,"4: Good",IF(R138&lt;9,"3: Very Good",IF(R138&lt;=9.5,"2: Incredible","1: Masterpiece"))))))</f>
        <v>3: Very Good</v>
      </c>
      <c r="R138" s="11">
        <f>IFERROR(ROUND(AVERAGE(V138:Z138),1),"")</f>
        <v>8.5</v>
      </c>
      <c r="S138" s="11">
        <f>3.1/4*10</f>
        <v>7.75</v>
      </c>
      <c r="T138" s="11"/>
      <c r="U138" s="11"/>
      <c r="V138" s="8">
        <v>8</v>
      </c>
      <c r="W138" s="8">
        <v>9.3000000000000007</v>
      </c>
      <c r="X138" s="8">
        <v>9</v>
      </c>
      <c r="Y138" s="8">
        <v>8.8000000000000007</v>
      </c>
      <c r="Z138" s="8">
        <v>7.5</v>
      </c>
      <c r="AA138" s="8">
        <v>2</v>
      </c>
      <c r="AB138" s="8">
        <v>8</v>
      </c>
      <c r="AQ138" s="8"/>
      <c r="AR138" s="8"/>
      <c r="AS138" s="8"/>
      <c r="AT138" s="8"/>
      <c r="AU138" s="8">
        <v>2</v>
      </c>
      <c r="AV138" s="8"/>
      <c r="AW138" s="8"/>
      <c r="AX138" s="8"/>
      <c r="AY138" s="8"/>
      <c r="AZ138" s="8">
        <v>3</v>
      </c>
      <c r="BA138" s="8"/>
      <c r="BB138" s="8">
        <v>5</v>
      </c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</row>
    <row r="139" spans="1:112" ht="15" customHeight="1">
      <c r="A139" s="8">
        <v>138</v>
      </c>
      <c r="B139" s="36" t="s">
        <v>479</v>
      </c>
      <c r="C139" t="s">
        <v>282</v>
      </c>
      <c r="D139" s="21" t="s">
        <v>283</v>
      </c>
      <c r="E139" s="28">
        <v>40232</v>
      </c>
      <c r="F139" s="28"/>
      <c r="G139" s="42">
        <v>-21</v>
      </c>
      <c r="H139" s="42"/>
      <c r="J139" s="8"/>
      <c r="K139" s="8" t="s">
        <v>48</v>
      </c>
      <c r="L139" s="8" t="s">
        <v>143</v>
      </c>
      <c r="M139" s="8">
        <f t="shared" si="14"/>
        <v>6</v>
      </c>
      <c r="N139" s="11">
        <f t="shared" si="15"/>
        <v>5</v>
      </c>
      <c r="O139" s="8">
        <v>95</v>
      </c>
      <c r="P139" s="8" t="s">
        <v>264</v>
      </c>
      <c r="Q139" s="8" t="str">
        <f>IF(R139="","",IF(R139&lt;6,"6: Mediocre",IF(R139&lt;7,"5: Okay",IF(R139&lt;8,"4: Good",IF(R139&lt;9,"3: Very Good",IF(R139&lt;=9.5,"2: Incredible","1: Masterpiece"))))))</f>
        <v>4: Good</v>
      </c>
      <c r="R139" s="11">
        <f>IFERROR(ROUND(AVERAGE(V139:Z139),1),"")</f>
        <v>7.5</v>
      </c>
      <c r="S139" s="11">
        <f>1/4*10</f>
        <v>2.5</v>
      </c>
      <c r="T139" s="11"/>
      <c r="U139" s="11"/>
      <c r="V139" s="8">
        <v>6.5</v>
      </c>
      <c r="W139" s="8">
        <v>7.5</v>
      </c>
      <c r="X139" s="8">
        <v>7.5</v>
      </c>
      <c r="Y139" s="8">
        <v>8</v>
      </c>
      <c r="Z139" s="8">
        <v>8</v>
      </c>
      <c r="AF139" s="8">
        <v>10</v>
      </c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>
        <v>6</v>
      </c>
      <c r="BS139" s="8"/>
      <c r="BT139" s="8"/>
      <c r="BU139" s="8">
        <v>5</v>
      </c>
      <c r="BV139" s="8">
        <v>8</v>
      </c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</row>
    <row r="140" spans="1:112" ht="15" customHeight="1">
      <c r="A140" s="8">
        <v>139</v>
      </c>
      <c r="B140" s="36" t="s">
        <v>479</v>
      </c>
      <c r="C140" s="3" t="s">
        <v>284</v>
      </c>
      <c r="D140" s="21" t="s">
        <v>283</v>
      </c>
      <c r="E140" s="28">
        <v>40365</v>
      </c>
      <c r="F140" s="28"/>
      <c r="G140" s="42">
        <v>-21</v>
      </c>
      <c r="H140" s="42"/>
      <c r="J140" s="8"/>
      <c r="K140" s="8" t="s">
        <v>48</v>
      </c>
      <c r="L140" s="8" t="s">
        <v>143</v>
      </c>
      <c r="M140" s="8">
        <f t="shared" si="14"/>
        <v>6</v>
      </c>
      <c r="N140" s="11">
        <f t="shared" si="15"/>
        <v>6.35</v>
      </c>
      <c r="O140" s="8">
        <v>96</v>
      </c>
      <c r="P140" s="8" t="s">
        <v>264</v>
      </c>
      <c r="Q140" s="8" t="str">
        <f>IF(R140="","",IF(R140&lt;6,"6: Mediocre",IF(R140&lt;7,"5: Okay",IF(R140&lt;8,"4: Good",IF(R140&lt;9,"3: Very Good",IF(R140&lt;=9.5,"2: Incredible","1: Masterpiece"))))))</f>
        <v>4: Good</v>
      </c>
      <c r="R140" s="11">
        <f>IFERROR(ROUND(AVERAGE(V140:Z140),1),"")</f>
        <v>7.7</v>
      </c>
      <c r="S140" s="11">
        <f>2/4*10</f>
        <v>5</v>
      </c>
      <c r="T140" s="11"/>
      <c r="U140" s="11"/>
      <c r="V140" s="8">
        <v>7.2</v>
      </c>
      <c r="W140" s="8">
        <v>8.8000000000000007</v>
      </c>
      <c r="X140" s="8">
        <v>6.2</v>
      </c>
      <c r="Y140" s="8">
        <v>8.6</v>
      </c>
      <c r="Z140" s="8">
        <v>7.7</v>
      </c>
      <c r="AF140" s="8">
        <v>11</v>
      </c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>
        <v>7</v>
      </c>
      <c r="BS140" s="8"/>
      <c r="BT140" s="8"/>
      <c r="BU140" s="8">
        <v>6</v>
      </c>
      <c r="BV140" s="8">
        <v>9</v>
      </c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</row>
    <row r="141" spans="1:112" ht="15" customHeight="1">
      <c r="A141" s="8">
        <v>140</v>
      </c>
      <c r="C141" s="3" t="s">
        <v>798</v>
      </c>
      <c r="D141" s="21" t="s">
        <v>22</v>
      </c>
      <c r="E141" s="28">
        <v>38808</v>
      </c>
      <c r="F141" s="28"/>
      <c r="G141" s="42">
        <v>-21</v>
      </c>
      <c r="H141" s="42"/>
      <c r="J141" s="8"/>
      <c r="K141" s="8" t="s">
        <v>149</v>
      </c>
      <c r="L141" s="8" t="s">
        <v>143</v>
      </c>
      <c r="M141" s="8">
        <f t="shared" si="14"/>
        <v>0</v>
      </c>
      <c r="N141" s="11" t="str">
        <f t="shared" si="15"/>
        <v/>
      </c>
      <c r="O141" s="8"/>
      <c r="P141" s="8"/>
      <c r="Q141" s="8"/>
      <c r="R141" s="11"/>
      <c r="S141" s="11"/>
      <c r="T141" s="11"/>
      <c r="U141" s="11"/>
      <c r="V141" s="8"/>
      <c r="W141" s="8"/>
      <c r="X141" s="8"/>
      <c r="Y141" s="8"/>
      <c r="Z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</row>
    <row r="142" spans="1:112" ht="15" customHeight="1">
      <c r="A142" s="8">
        <v>141</v>
      </c>
      <c r="B142" s="36" t="s">
        <v>485</v>
      </c>
      <c r="C142" t="s">
        <v>274</v>
      </c>
      <c r="D142" s="21" t="s">
        <v>22</v>
      </c>
      <c r="E142" s="28">
        <v>39385</v>
      </c>
      <c r="F142" s="28"/>
      <c r="G142" s="42">
        <v>-21</v>
      </c>
      <c r="H142" s="42"/>
      <c r="J142" s="8"/>
      <c r="K142" s="8" t="s">
        <v>48</v>
      </c>
      <c r="L142" s="8" t="s">
        <v>143</v>
      </c>
      <c r="M142" s="8">
        <f t="shared" si="14"/>
        <v>7</v>
      </c>
      <c r="N142" s="11">
        <f t="shared" si="15"/>
        <v>8.1</v>
      </c>
      <c r="O142" s="8">
        <v>75</v>
      </c>
      <c r="P142" s="8" t="s">
        <v>264</v>
      </c>
      <c r="Q142" s="8" t="str">
        <f>IF(R142="","",IF(R142&lt;6,"6: Mediocre",IF(R142&lt;7,"5: Okay",IF(R142&lt;8,"4: Good",IF(R142&lt;9,"3: Very Good",IF(R142&lt;=9.5,"2: Incredible","1: Masterpiece"))))))</f>
        <v>3: Very Good</v>
      </c>
      <c r="R142" s="11">
        <f>IFERROR(ROUND(AVERAGE(V142:Z142),1),"")</f>
        <v>8.6999999999999993</v>
      </c>
      <c r="S142" s="11">
        <f>3/4*10</f>
        <v>7.5</v>
      </c>
      <c r="T142" s="11"/>
      <c r="U142" s="11"/>
      <c r="V142" s="8">
        <v>8.3000000000000007</v>
      </c>
      <c r="W142" s="8">
        <v>9.3000000000000007</v>
      </c>
      <c r="X142" s="8">
        <v>8.6999999999999993</v>
      </c>
      <c r="Y142" s="8">
        <v>8.6999999999999993</v>
      </c>
      <c r="Z142" s="8">
        <v>8.3000000000000007</v>
      </c>
      <c r="AA142" s="8">
        <v>3</v>
      </c>
      <c r="AB142" s="8">
        <v>9</v>
      </c>
      <c r="AQ142" s="8"/>
      <c r="AR142" s="8"/>
      <c r="AS142" s="8"/>
      <c r="AT142" s="8"/>
      <c r="AU142" s="8">
        <v>3</v>
      </c>
      <c r="AV142" s="8"/>
      <c r="AW142" s="8"/>
      <c r="AX142" s="8"/>
      <c r="AY142" s="8"/>
      <c r="AZ142" s="8">
        <v>4</v>
      </c>
      <c r="BA142" s="8"/>
      <c r="BB142" s="8">
        <v>6</v>
      </c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</row>
    <row r="143" spans="1:112" ht="15" customHeight="1">
      <c r="A143" s="8">
        <v>142</v>
      </c>
      <c r="B143" s="36" t="s">
        <v>454</v>
      </c>
      <c r="C143" t="s">
        <v>480</v>
      </c>
      <c r="D143" s="21" t="s">
        <v>378</v>
      </c>
      <c r="E143" s="28">
        <v>40909</v>
      </c>
      <c r="F143" s="28"/>
      <c r="G143" s="42">
        <v>-51</v>
      </c>
      <c r="H143" s="42">
        <v>-21</v>
      </c>
      <c r="J143" s="8"/>
      <c r="K143" s="8" t="s">
        <v>371</v>
      </c>
      <c r="L143" s="8" t="s">
        <v>143</v>
      </c>
      <c r="M143" s="8">
        <f t="shared" si="14"/>
        <v>2</v>
      </c>
      <c r="N143" s="11">
        <f t="shared" si="15"/>
        <v>9.07</v>
      </c>
      <c r="O143" s="8"/>
      <c r="P143" s="8"/>
      <c r="Q143" s="8" t="str">
        <f>IF(R143="","",IF(R143&lt;6,"6: Mediocre",IF(R143&lt;7,"5: Okay",IF(R143&lt;8,"4: Good",IF(R143&lt;9,"3: Very Good",IF(R143&lt;=9.5,"2: Incredible","1: Masterpiece"))))))</f>
        <v/>
      </c>
      <c r="R143" s="11"/>
      <c r="S143" s="11">
        <f>4/4*10</f>
        <v>10</v>
      </c>
      <c r="T143" s="11"/>
      <c r="U143" s="11">
        <f>4.07/5*10</f>
        <v>8.14</v>
      </c>
      <c r="V143" s="8"/>
      <c r="W143" s="8"/>
      <c r="X143" s="8"/>
      <c r="Y143" s="8"/>
      <c r="Z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>
        <v>3</v>
      </c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</row>
    <row r="144" spans="1:112" ht="15" customHeight="1">
      <c r="A144" s="8">
        <v>143</v>
      </c>
      <c r="B144" s="36" t="s">
        <v>135</v>
      </c>
      <c r="C144" t="s">
        <v>403</v>
      </c>
      <c r="D144" s="21" t="s">
        <v>17</v>
      </c>
      <c r="E144" s="28">
        <v>40088</v>
      </c>
      <c r="F144" s="28">
        <v>40298</v>
      </c>
      <c r="G144" s="42">
        <v>-21</v>
      </c>
      <c r="H144" s="42"/>
      <c r="J144" s="8"/>
      <c r="K144" s="8" t="s">
        <v>43</v>
      </c>
      <c r="L144" s="8" t="s">
        <v>41</v>
      </c>
      <c r="M144" s="8">
        <f t="shared" si="14"/>
        <v>1</v>
      </c>
      <c r="N144" s="11" t="str">
        <f t="shared" si="15"/>
        <v/>
      </c>
      <c r="O144" s="8"/>
      <c r="P144" s="8"/>
      <c r="Q144" s="8" t="str">
        <f>IF(R144="","",IF(R144&lt;6,"6: Mediocre",IF(R144&lt;7,"5: Okay",IF(R144&lt;8,"4: Good",IF(R144&lt;9,"3: Very Good",IF(R144&lt;=9.5,"2: Incredible","1: Masterpiece"))))))</f>
        <v/>
      </c>
      <c r="R144" s="11"/>
      <c r="S144" s="11"/>
      <c r="T144" s="11"/>
      <c r="U144" s="11"/>
      <c r="V144" s="8"/>
      <c r="W144" s="8"/>
      <c r="X144" s="8"/>
      <c r="Y144" s="8"/>
      <c r="Z144" s="8"/>
      <c r="AF144" s="8">
        <v>0</v>
      </c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</row>
    <row r="145" spans="1:112" ht="15" customHeight="1">
      <c r="A145" s="8">
        <v>144</v>
      </c>
      <c r="B145" s="36" t="s">
        <v>785</v>
      </c>
      <c r="C145" t="s">
        <v>791</v>
      </c>
      <c r="D145" s="21" t="s">
        <v>786</v>
      </c>
      <c r="E145" s="28">
        <v>38553</v>
      </c>
      <c r="F145" s="28"/>
      <c r="G145" s="42">
        <v>-21</v>
      </c>
      <c r="H145" s="42">
        <v>-20</v>
      </c>
      <c r="J145" s="8"/>
      <c r="K145" s="8" t="s">
        <v>729</v>
      </c>
      <c r="L145" s="8" t="s">
        <v>143</v>
      </c>
      <c r="M145" s="8">
        <f t="shared" si="14"/>
        <v>0</v>
      </c>
      <c r="N145" s="11" t="str">
        <f t="shared" si="15"/>
        <v/>
      </c>
      <c r="O145" s="8"/>
      <c r="P145" s="8"/>
      <c r="Q145" s="8"/>
      <c r="R145" s="11"/>
      <c r="S145" s="11"/>
      <c r="T145" s="11"/>
      <c r="U145" s="11"/>
      <c r="V145" s="8"/>
      <c r="W145" s="8"/>
      <c r="X145" s="8"/>
      <c r="Y145" s="8"/>
      <c r="Z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</row>
    <row r="146" spans="1:112" ht="15" customHeight="1">
      <c r="A146" s="8">
        <v>145</v>
      </c>
      <c r="B146" s="36" t="s">
        <v>481</v>
      </c>
      <c r="C146" t="s">
        <v>348</v>
      </c>
      <c r="D146" s="21" t="s">
        <v>186</v>
      </c>
      <c r="E146" s="28">
        <v>38167</v>
      </c>
      <c r="F146" s="28"/>
      <c r="G146" s="42">
        <v>-20</v>
      </c>
      <c r="H146" s="42"/>
      <c r="J146" s="8"/>
      <c r="K146" s="8" t="s">
        <v>48</v>
      </c>
      <c r="L146" s="8" t="s">
        <v>143</v>
      </c>
      <c r="M146" s="8">
        <f t="shared" si="14"/>
        <v>3</v>
      </c>
      <c r="N146" s="11">
        <f t="shared" si="15"/>
        <v>8.2791666666666668</v>
      </c>
      <c r="O146" s="8">
        <v>155</v>
      </c>
      <c r="P146" s="8" t="s">
        <v>271</v>
      </c>
      <c r="Q146" s="8" t="str">
        <f>IF(R146="","",IF(R146&lt;6,"6: Mediocre",IF(R146&lt;7,"5: Okay",IF(R146&lt;8,"4: Good",IF(R146&lt;9,"3: Very Good",IF(R146&lt;=9.5,"2: Incredible","1: Masterpiece"))))))</f>
        <v>4: Good</v>
      </c>
      <c r="R146" s="11">
        <f>IFERROR(ROUND(AVERAGE(V146:Z146),1),"")</f>
        <v>7.6</v>
      </c>
      <c r="S146" s="11">
        <f>(4+3+3.75)/3/4*10</f>
        <v>8.9583333333333339</v>
      </c>
      <c r="T146" s="11"/>
      <c r="U146" s="11"/>
      <c r="V146" s="8">
        <v>7.1</v>
      </c>
      <c r="W146" s="8">
        <v>8</v>
      </c>
      <c r="X146" s="8">
        <v>8.1999999999999993</v>
      </c>
      <c r="Y146" s="8">
        <v>7.7</v>
      </c>
      <c r="Z146" s="8">
        <v>7</v>
      </c>
      <c r="AD146" s="8">
        <v>8</v>
      </c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</row>
    <row r="147" spans="1:112" ht="15" customHeight="1">
      <c r="A147" s="8">
        <v>146</v>
      </c>
      <c r="B147" s="36" t="s">
        <v>481</v>
      </c>
      <c r="C147" t="s">
        <v>349</v>
      </c>
      <c r="D147" s="21" t="s">
        <v>186</v>
      </c>
      <c r="E147" s="28">
        <v>38258</v>
      </c>
      <c r="F147" s="28"/>
      <c r="G147" s="42">
        <v>-20</v>
      </c>
      <c r="H147" s="42"/>
      <c r="J147" s="8"/>
      <c r="K147" s="8" t="s">
        <v>48</v>
      </c>
      <c r="L147" s="8" t="s">
        <v>143</v>
      </c>
      <c r="M147" s="8">
        <f t="shared" si="14"/>
        <v>3</v>
      </c>
      <c r="N147" s="11">
        <f t="shared" si="15"/>
        <v>7.8624999999999998</v>
      </c>
      <c r="O147" s="8">
        <v>156</v>
      </c>
      <c r="P147" s="8" t="s">
        <v>271</v>
      </c>
      <c r="Q147" s="8" t="str">
        <f>IF(R147="","",IF(R147&lt;6,"6: Mediocre",IF(R147&lt;7,"5: Okay",IF(R147&lt;8,"4: Good",IF(R147&lt;9,"3: Very Good",IF(R147&lt;=9.5,"2: Incredible","1: Masterpiece"))))))</f>
        <v>4: Good</v>
      </c>
      <c r="R147" s="11">
        <f>IFERROR(ROUND(AVERAGE(V147:Z147),1),"")</f>
        <v>7.6</v>
      </c>
      <c r="S147" s="11">
        <f>(2+4+3.5+3.5)/4/4*10</f>
        <v>8.125</v>
      </c>
      <c r="T147" s="11"/>
      <c r="U147" s="11"/>
      <c r="V147" s="8">
        <v>7</v>
      </c>
      <c r="W147" s="8">
        <v>8.1</v>
      </c>
      <c r="X147" s="8">
        <v>8.1999999999999993</v>
      </c>
      <c r="Y147" s="8">
        <v>7.7</v>
      </c>
      <c r="Z147" s="8">
        <v>7</v>
      </c>
      <c r="AD147" s="8">
        <v>0</v>
      </c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</row>
    <row r="148" spans="1:112" ht="15" customHeight="1">
      <c r="A148" s="8">
        <v>147</v>
      </c>
      <c r="B148" s="52" t="s">
        <v>799</v>
      </c>
      <c r="C148" t="s">
        <v>800</v>
      </c>
      <c r="D148" s="21" t="s">
        <v>119</v>
      </c>
      <c r="E148" s="28">
        <v>37753</v>
      </c>
      <c r="F148" s="28"/>
      <c r="G148" s="42">
        <v>-20</v>
      </c>
      <c r="H148" s="42"/>
      <c r="J148" s="8"/>
      <c r="K148" s="8" t="s">
        <v>149</v>
      </c>
      <c r="L148" s="8" t="s">
        <v>143</v>
      </c>
      <c r="M148" s="8">
        <f t="shared" si="14"/>
        <v>0</v>
      </c>
      <c r="N148" s="11" t="str">
        <f t="shared" si="15"/>
        <v/>
      </c>
      <c r="O148" s="8"/>
      <c r="P148" s="8"/>
      <c r="Q148" s="8"/>
      <c r="R148" s="11"/>
      <c r="S148" s="11"/>
      <c r="T148" s="11"/>
      <c r="U148" s="11"/>
      <c r="V148" s="8"/>
      <c r="W148" s="8"/>
      <c r="X148" s="8"/>
      <c r="Y148" s="8"/>
      <c r="Z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</row>
    <row r="149" spans="1:112" ht="15" customHeight="1">
      <c r="A149" s="8">
        <v>148</v>
      </c>
      <c r="B149" s="52" t="s">
        <v>799</v>
      </c>
      <c r="C149" t="s">
        <v>801</v>
      </c>
      <c r="D149" s="21" t="s">
        <v>119</v>
      </c>
      <c r="E149" s="28">
        <v>37799</v>
      </c>
      <c r="F149" s="28"/>
      <c r="G149" s="42">
        <v>-20</v>
      </c>
      <c r="H149" s="42"/>
      <c r="J149" s="8"/>
      <c r="K149" s="8" t="s">
        <v>149</v>
      </c>
      <c r="L149" s="8" t="s">
        <v>143</v>
      </c>
      <c r="M149" s="8">
        <f t="shared" si="14"/>
        <v>0</v>
      </c>
      <c r="N149" s="11" t="str">
        <f t="shared" si="15"/>
        <v/>
      </c>
      <c r="O149" s="8"/>
      <c r="P149" s="8"/>
      <c r="Q149" s="8"/>
      <c r="R149" s="11"/>
      <c r="S149" s="11"/>
      <c r="T149" s="11"/>
      <c r="U149" s="11"/>
      <c r="V149" s="8"/>
      <c r="W149" s="8"/>
      <c r="X149" s="8"/>
      <c r="Y149" s="8"/>
      <c r="Z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</row>
    <row r="150" spans="1:112" ht="15" customHeight="1">
      <c r="A150" s="8">
        <v>149</v>
      </c>
      <c r="B150" s="52" t="s">
        <v>799</v>
      </c>
      <c r="C150" t="s">
        <v>802</v>
      </c>
      <c r="D150" s="21" t="s">
        <v>119</v>
      </c>
      <c r="E150" s="28">
        <v>37848</v>
      </c>
      <c r="F150" s="28"/>
      <c r="G150" s="42">
        <v>-20</v>
      </c>
      <c r="H150" s="42"/>
      <c r="J150" s="8"/>
      <c r="K150" s="8" t="s">
        <v>149</v>
      </c>
      <c r="L150" s="8" t="s">
        <v>143</v>
      </c>
      <c r="M150" s="8">
        <f t="shared" si="14"/>
        <v>0</v>
      </c>
      <c r="N150" s="11" t="str">
        <f t="shared" si="15"/>
        <v/>
      </c>
      <c r="O150" s="8"/>
      <c r="P150" s="8"/>
      <c r="Q150" s="8"/>
      <c r="R150" s="11"/>
      <c r="S150" s="11"/>
      <c r="T150" s="11"/>
      <c r="U150" s="11"/>
      <c r="V150" s="8"/>
      <c r="W150" s="8"/>
      <c r="X150" s="8"/>
      <c r="Y150" s="8"/>
      <c r="Z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</row>
    <row r="151" spans="1:112" ht="15" customHeight="1">
      <c r="A151" s="8">
        <v>150</v>
      </c>
      <c r="B151" s="36" t="s">
        <v>785</v>
      </c>
      <c r="C151" t="s">
        <v>792</v>
      </c>
      <c r="D151" s="21" t="s">
        <v>786</v>
      </c>
      <c r="E151" s="28">
        <v>38686</v>
      </c>
      <c r="F151" s="28"/>
      <c r="G151" s="42">
        <v>-20</v>
      </c>
      <c r="H151" s="42"/>
      <c r="J151" s="8"/>
      <c r="K151" s="8" t="s">
        <v>729</v>
      </c>
      <c r="L151" s="8" t="s">
        <v>143</v>
      </c>
      <c r="M151" s="8">
        <f t="shared" si="14"/>
        <v>0</v>
      </c>
      <c r="N151" s="11" t="str">
        <f t="shared" si="15"/>
        <v/>
      </c>
      <c r="O151" s="8"/>
      <c r="P151" s="8"/>
      <c r="Q151" s="8"/>
      <c r="R151" s="11"/>
      <c r="S151" s="11"/>
      <c r="T151" s="11"/>
      <c r="U151" s="11"/>
      <c r="V151" s="8"/>
      <c r="W151" s="8"/>
      <c r="X151" s="8"/>
      <c r="Y151" s="8"/>
      <c r="Z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</row>
    <row r="152" spans="1:112" ht="15" customHeight="1">
      <c r="A152" s="8">
        <v>151</v>
      </c>
      <c r="B152" s="36" t="s">
        <v>135</v>
      </c>
      <c r="C152" t="s">
        <v>404</v>
      </c>
      <c r="D152" s="21" t="s">
        <v>17</v>
      </c>
      <c r="E152" s="28">
        <v>40438</v>
      </c>
      <c r="F152" s="28">
        <v>40269</v>
      </c>
      <c r="G152" s="42">
        <v>-22</v>
      </c>
      <c r="H152" s="42">
        <v>-20</v>
      </c>
      <c r="J152" s="8"/>
      <c r="K152" s="8" t="s">
        <v>43</v>
      </c>
      <c r="L152" s="8" t="s">
        <v>41</v>
      </c>
      <c r="M152" s="8">
        <f t="shared" si="14"/>
        <v>1</v>
      </c>
      <c r="N152" s="11" t="str">
        <f t="shared" si="15"/>
        <v/>
      </c>
      <c r="O152" s="8"/>
      <c r="P152" s="8"/>
      <c r="Q152" s="8" t="str">
        <f>IF(R152="","",IF(R152&lt;6,"6: Mediocre",IF(R152&lt;7,"5: Okay",IF(R152&lt;8,"4: Good",IF(R152&lt;9,"3: Very Good",IF(R152&lt;=9.5,"2: Incredible","1: Masterpiece"))))))</f>
        <v/>
      </c>
      <c r="R152" s="11"/>
      <c r="S152" s="11"/>
      <c r="T152" s="11"/>
      <c r="U152" s="11"/>
      <c r="V152" s="8"/>
      <c r="W152" s="8"/>
      <c r="X152" s="8"/>
      <c r="Y152" s="8"/>
      <c r="Z152" s="8"/>
      <c r="AF152" s="8">
        <v>0</v>
      </c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</row>
    <row r="153" spans="1:112" ht="15" customHeight="1">
      <c r="A153" s="8">
        <v>152</v>
      </c>
      <c r="B153" s="36" t="s">
        <v>135</v>
      </c>
      <c r="C153" t="s">
        <v>405</v>
      </c>
      <c r="D153" s="21" t="s">
        <v>17</v>
      </c>
      <c r="E153" s="28">
        <v>40802</v>
      </c>
      <c r="F153" s="28">
        <v>40984</v>
      </c>
      <c r="G153" s="42">
        <v>-20</v>
      </c>
      <c r="H153" s="42"/>
      <c r="J153" s="8"/>
      <c r="K153" s="8" t="s">
        <v>43</v>
      </c>
      <c r="L153" s="8" t="s">
        <v>41</v>
      </c>
      <c r="M153" s="8">
        <f t="shared" si="14"/>
        <v>1</v>
      </c>
      <c r="N153" s="11" t="str">
        <f t="shared" si="15"/>
        <v/>
      </c>
      <c r="O153" s="8"/>
      <c r="P153" s="8"/>
      <c r="Q153" s="8" t="str">
        <f>IF(R153="","",IF(R153&lt;6,"6: Mediocre",IF(R153&lt;7,"5: Okay",IF(R153&lt;8,"4: Good",IF(R153&lt;9,"3: Very Good",IF(R153&lt;=9.5,"2: Incredible","1: Masterpiece"))))))</f>
        <v/>
      </c>
      <c r="R153" s="11"/>
      <c r="S153" s="11"/>
      <c r="T153" s="11"/>
      <c r="U153" s="11"/>
      <c r="V153" s="8"/>
      <c r="W153" s="8"/>
      <c r="X153" s="8"/>
      <c r="Y153" s="8"/>
      <c r="Z153" s="8"/>
      <c r="AF153" s="8">
        <v>0</v>
      </c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</row>
    <row r="154" spans="1:112" ht="15" customHeight="1">
      <c r="A154" s="8">
        <v>153</v>
      </c>
      <c r="B154" s="36" t="s">
        <v>785</v>
      </c>
      <c r="C154" t="s">
        <v>793</v>
      </c>
      <c r="D154" s="21" t="s">
        <v>786</v>
      </c>
      <c r="E154" s="28">
        <v>38805</v>
      </c>
      <c r="F154" s="28"/>
      <c r="G154" s="42">
        <v>-20</v>
      </c>
      <c r="H154" s="42">
        <v>-19</v>
      </c>
      <c r="J154" s="8"/>
      <c r="K154" s="8" t="s">
        <v>729</v>
      </c>
      <c r="L154" s="8" t="s">
        <v>143</v>
      </c>
      <c r="M154" s="8">
        <f t="shared" si="14"/>
        <v>0</v>
      </c>
      <c r="N154" s="11" t="str">
        <f t="shared" si="15"/>
        <v/>
      </c>
      <c r="O154" s="8"/>
      <c r="P154" s="8"/>
      <c r="Q154" s="8"/>
      <c r="R154" s="11"/>
      <c r="S154" s="11"/>
      <c r="T154" s="11"/>
      <c r="U154" s="11"/>
      <c r="V154" s="8"/>
      <c r="W154" s="8"/>
      <c r="X154" s="8"/>
      <c r="Y154" s="8"/>
      <c r="Z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</row>
    <row r="155" spans="1:112" ht="15" customHeight="1">
      <c r="A155" s="8">
        <v>154</v>
      </c>
      <c r="B155" s="36" t="s">
        <v>135</v>
      </c>
      <c r="C155" t="s">
        <v>31</v>
      </c>
      <c r="D155" s="21" t="s">
        <v>17</v>
      </c>
      <c r="E155" s="28">
        <v>41181</v>
      </c>
      <c r="F155" s="28">
        <v>41335</v>
      </c>
      <c r="G155" s="42">
        <v>-20</v>
      </c>
      <c r="H155" s="42">
        <v>-19</v>
      </c>
      <c r="J155" s="8"/>
      <c r="K155" s="8" t="s">
        <v>43</v>
      </c>
      <c r="L155" s="8" t="s">
        <v>41</v>
      </c>
      <c r="M155" s="8">
        <f t="shared" si="14"/>
        <v>1</v>
      </c>
      <c r="N155" s="11" t="str">
        <f t="shared" si="15"/>
        <v/>
      </c>
      <c r="O155" s="8"/>
      <c r="P155" s="8"/>
      <c r="Q155" s="8" t="str">
        <f t="shared" ref="Q155:Q160" si="16">IF(R155="","",IF(R155&lt;6,"6: Mediocre",IF(R155&lt;7,"5: Okay",IF(R155&lt;8,"4: Good",IF(R155&lt;9,"3: Very Good",IF(R155&lt;=9.5,"2: Incredible","1: Masterpiece"))))))</f>
        <v/>
      </c>
      <c r="R155" s="11"/>
      <c r="S155" s="11"/>
      <c r="T155" s="11"/>
      <c r="U155" s="11"/>
      <c r="V155" s="8"/>
      <c r="W155" s="8"/>
      <c r="X155" s="8"/>
      <c r="Y155" s="8"/>
      <c r="Z155" s="8"/>
      <c r="AF155" s="8">
        <v>0</v>
      </c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</row>
    <row r="156" spans="1:112" ht="15" customHeight="1">
      <c r="A156" s="8">
        <v>155</v>
      </c>
      <c r="B156" s="36" t="s">
        <v>491</v>
      </c>
      <c r="C156" t="s">
        <v>861</v>
      </c>
      <c r="D156" s="21" t="s">
        <v>347</v>
      </c>
      <c r="E156" s="28">
        <v>38292</v>
      </c>
      <c r="F156" s="28"/>
      <c r="G156" s="42">
        <v>-19</v>
      </c>
      <c r="H156" s="42"/>
      <c r="J156" s="8"/>
      <c r="K156" s="8" t="s">
        <v>48</v>
      </c>
      <c r="L156" s="8" t="s">
        <v>143</v>
      </c>
      <c r="M156" s="8">
        <f t="shared" si="14"/>
        <v>7</v>
      </c>
      <c r="N156" s="11">
        <f t="shared" si="15"/>
        <v>8.56</v>
      </c>
      <c r="O156" s="8">
        <v>154</v>
      </c>
      <c r="P156" s="8" t="s">
        <v>271</v>
      </c>
      <c r="Q156" s="8" t="str">
        <f t="shared" si="16"/>
        <v>4: Good</v>
      </c>
      <c r="R156" s="11">
        <f t="shared" ref="R156:R160" si="17">IFERROR(ROUND(AVERAGE(V156:Z156),1),"")</f>
        <v>7.9</v>
      </c>
      <c r="S156" s="11">
        <f>(4+4)/2/4*10</f>
        <v>10</v>
      </c>
      <c r="T156" s="11"/>
      <c r="U156" s="11">
        <f>3.89/5*10</f>
        <v>7.78</v>
      </c>
      <c r="V156" s="8">
        <v>7.4</v>
      </c>
      <c r="W156" s="8">
        <v>8.3000000000000007</v>
      </c>
      <c r="X156" s="8">
        <v>8.1</v>
      </c>
      <c r="Y156" s="8">
        <v>8.4</v>
      </c>
      <c r="Z156" s="8">
        <v>7.4</v>
      </c>
      <c r="AD156" s="8">
        <v>10</v>
      </c>
      <c r="AQ156" s="8"/>
      <c r="AR156" s="8"/>
      <c r="AS156" s="8"/>
      <c r="AT156" s="8"/>
      <c r="AU156" s="8"/>
      <c r="AV156" s="8">
        <v>4</v>
      </c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>
        <v>4</v>
      </c>
      <c r="BP156" s="8">
        <v>2</v>
      </c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>
        <v>1</v>
      </c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</row>
    <row r="157" spans="1:112" ht="15" customHeight="1">
      <c r="A157" s="8">
        <v>156</v>
      </c>
      <c r="B157" s="36" t="s">
        <v>482</v>
      </c>
      <c r="C157" t="s">
        <v>399</v>
      </c>
      <c r="D157" s="21" t="s">
        <v>401</v>
      </c>
      <c r="E157" s="28">
        <v>38083</v>
      </c>
      <c r="F157" s="28"/>
      <c r="G157" s="42">
        <v>-19</v>
      </c>
      <c r="H157" s="42"/>
      <c r="J157" s="8"/>
      <c r="K157" s="8" t="s">
        <v>371</v>
      </c>
      <c r="L157" s="8" t="s">
        <v>143</v>
      </c>
      <c r="M157" s="8">
        <f t="shared" si="14"/>
        <v>0</v>
      </c>
      <c r="N157" s="11" t="str">
        <f t="shared" si="15"/>
        <v/>
      </c>
      <c r="O157" s="8"/>
      <c r="P157" s="8"/>
      <c r="Q157" s="8" t="str">
        <f t="shared" si="16"/>
        <v/>
      </c>
      <c r="R157" s="11"/>
      <c r="S157" s="11"/>
      <c r="T157" s="11"/>
      <c r="U157" s="11"/>
      <c r="V157" s="8"/>
      <c r="W157" s="8"/>
      <c r="X157" s="8"/>
      <c r="Y157" s="8"/>
      <c r="Z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</row>
    <row r="158" spans="1:112" ht="15" customHeight="1">
      <c r="A158" s="8">
        <v>157</v>
      </c>
      <c r="B158" s="36" t="s">
        <v>482</v>
      </c>
      <c r="C158" t="s">
        <v>400</v>
      </c>
      <c r="D158" s="21" t="s">
        <v>401</v>
      </c>
      <c r="E158" s="28">
        <v>38328</v>
      </c>
      <c r="F158" s="28"/>
      <c r="G158" s="42">
        <v>-19</v>
      </c>
      <c r="H158" s="42"/>
      <c r="J158" s="8"/>
      <c r="K158" s="8" t="s">
        <v>371</v>
      </c>
      <c r="L158" s="8" t="s">
        <v>143</v>
      </c>
      <c r="M158" s="8">
        <f t="shared" si="14"/>
        <v>0</v>
      </c>
      <c r="N158" s="11" t="str">
        <f t="shared" si="15"/>
        <v/>
      </c>
      <c r="O158" s="8"/>
      <c r="P158" s="8"/>
      <c r="Q158" s="8" t="str">
        <f t="shared" si="16"/>
        <v/>
      </c>
      <c r="R158" s="11"/>
      <c r="S158" s="11"/>
      <c r="T158" s="11"/>
      <c r="U158" s="11"/>
      <c r="V158" s="8"/>
      <c r="W158" s="8"/>
      <c r="X158" s="8"/>
      <c r="Y158" s="8"/>
      <c r="Z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</row>
    <row r="159" spans="1:112" ht="15" customHeight="1">
      <c r="A159" s="8">
        <v>158</v>
      </c>
      <c r="B159" s="36" t="s">
        <v>135</v>
      </c>
      <c r="C159" t="s">
        <v>406</v>
      </c>
      <c r="D159" s="21" t="s">
        <v>17</v>
      </c>
      <c r="E159" s="28">
        <v>41705</v>
      </c>
      <c r="F159" s="28">
        <v>41705</v>
      </c>
      <c r="G159" s="42">
        <v>-19</v>
      </c>
      <c r="H159" s="42"/>
      <c r="J159" s="8"/>
      <c r="K159" s="8" t="s">
        <v>43</v>
      </c>
      <c r="L159" s="8" t="s">
        <v>41</v>
      </c>
      <c r="M159" s="8">
        <f t="shared" si="14"/>
        <v>1</v>
      </c>
      <c r="N159" s="11" t="str">
        <f t="shared" si="15"/>
        <v/>
      </c>
      <c r="O159" s="8"/>
      <c r="P159" s="8"/>
      <c r="Q159" s="8" t="str">
        <f t="shared" si="16"/>
        <v/>
      </c>
      <c r="R159" s="11"/>
      <c r="S159" s="11"/>
      <c r="T159" s="11"/>
      <c r="U159" s="11"/>
      <c r="V159" s="8"/>
      <c r="W159" s="8"/>
      <c r="X159" s="8"/>
      <c r="Y159" s="8"/>
      <c r="Z159" s="8"/>
      <c r="AF159" s="8">
        <v>0</v>
      </c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</row>
    <row r="160" spans="1:112" ht="15" customHeight="1">
      <c r="A160" s="8">
        <v>159</v>
      </c>
      <c r="B160" s="36" t="s">
        <v>135</v>
      </c>
      <c r="C160" t="s">
        <v>129</v>
      </c>
      <c r="D160" s="21" t="s">
        <v>117</v>
      </c>
      <c r="E160" s="28">
        <v>42923</v>
      </c>
      <c r="F160" s="28"/>
      <c r="G160" s="42">
        <v>-19</v>
      </c>
      <c r="H160" s="42"/>
      <c r="J160" s="8"/>
      <c r="K160" s="8" t="s">
        <v>48</v>
      </c>
      <c r="L160" s="8" t="s">
        <v>41</v>
      </c>
      <c r="M160" s="8">
        <f t="shared" si="14"/>
        <v>13</v>
      </c>
      <c r="N160" s="11">
        <f t="shared" si="15"/>
        <v>7.0666666666666664</v>
      </c>
      <c r="O160" s="8">
        <v>14</v>
      </c>
      <c r="P160" s="8" t="s">
        <v>256</v>
      </c>
      <c r="Q160" s="8" t="str">
        <f t="shared" si="16"/>
        <v>3: Very Good</v>
      </c>
      <c r="R160" s="11">
        <f t="shared" si="17"/>
        <v>8.6999999999999993</v>
      </c>
      <c r="S160" s="11"/>
      <c r="T160" s="11">
        <v>4.5</v>
      </c>
      <c r="U160" s="11">
        <f>4/5*10</f>
        <v>8</v>
      </c>
      <c r="V160" s="8">
        <v>8.6999999999999993</v>
      </c>
      <c r="W160" s="8">
        <v>9</v>
      </c>
      <c r="X160" s="8">
        <v>8.3000000000000007</v>
      </c>
      <c r="Y160" s="8">
        <v>8.6</v>
      </c>
      <c r="Z160" s="8">
        <v>8.8000000000000007</v>
      </c>
      <c r="AA160" s="8">
        <v>4</v>
      </c>
      <c r="AD160" s="8">
        <v>3</v>
      </c>
      <c r="AF160" s="8">
        <v>2</v>
      </c>
      <c r="AQ160" s="8"/>
      <c r="AR160" s="8">
        <v>2</v>
      </c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>
        <v>17</v>
      </c>
      <c r="BJ160" s="8">
        <v>3</v>
      </c>
      <c r="BK160" s="8"/>
      <c r="BL160" s="8"/>
      <c r="BM160" s="8">
        <v>2</v>
      </c>
      <c r="BN160" s="8"/>
      <c r="BO160" s="8">
        <v>3</v>
      </c>
      <c r="BP160" s="8">
        <v>1</v>
      </c>
      <c r="BQ160" s="8"/>
      <c r="BR160" s="8"/>
      <c r="BS160" s="8"/>
      <c r="BT160" s="8"/>
      <c r="BU160" s="8"/>
      <c r="BV160" s="8">
        <v>10</v>
      </c>
      <c r="BW160" s="8">
        <v>4</v>
      </c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</row>
    <row r="161" spans="1:112" ht="15" customHeight="1">
      <c r="A161" s="8">
        <v>160</v>
      </c>
      <c r="B161" s="36" t="s">
        <v>785</v>
      </c>
      <c r="C161" t="s">
        <v>794</v>
      </c>
      <c r="D161" s="21" t="s">
        <v>786</v>
      </c>
      <c r="E161" s="28">
        <v>38924</v>
      </c>
      <c r="F161" s="28"/>
      <c r="G161" s="42">
        <v>-19</v>
      </c>
      <c r="H161" s="42"/>
      <c r="J161" s="8"/>
      <c r="K161" s="8" t="s">
        <v>729</v>
      </c>
      <c r="L161" s="8" t="s">
        <v>143</v>
      </c>
      <c r="M161" s="8">
        <f t="shared" si="14"/>
        <v>0</v>
      </c>
      <c r="N161" s="11" t="str">
        <f t="shared" si="15"/>
        <v/>
      </c>
      <c r="O161" s="8"/>
      <c r="P161" s="8"/>
      <c r="Q161" s="8"/>
      <c r="R161" s="11"/>
      <c r="S161" s="11"/>
      <c r="T161" s="11"/>
      <c r="U161" s="11"/>
      <c r="V161" s="8"/>
      <c r="W161" s="8"/>
      <c r="X161" s="8"/>
      <c r="Y161" s="8"/>
      <c r="Z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</row>
    <row r="162" spans="1:112" ht="15" customHeight="1">
      <c r="A162" s="8">
        <v>161</v>
      </c>
      <c r="B162" s="36" t="s">
        <v>135</v>
      </c>
      <c r="C162" t="s">
        <v>407</v>
      </c>
      <c r="D162" s="21" t="s">
        <v>17</v>
      </c>
      <c r="E162" s="28">
        <v>43882</v>
      </c>
      <c r="F162" s="28">
        <v>43955</v>
      </c>
      <c r="G162" s="42">
        <v>-19</v>
      </c>
      <c r="J162" s="8"/>
      <c r="K162" s="8" t="s">
        <v>43</v>
      </c>
      <c r="L162" s="8" t="s">
        <v>41</v>
      </c>
      <c r="M162" s="8">
        <f t="shared" si="14"/>
        <v>1</v>
      </c>
      <c r="N162" s="11" t="str">
        <f t="shared" si="15"/>
        <v/>
      </c>
      <c r="O162" s="8"/>
      <c r="P162" s="8"/>
      <c r="Q162" s="8" t="str">
        <f>IF(R162="","",IF(R162&lt;6,"6: Mediocre",IF(R162&lt;7,"5: Okay",IF(R162&lt;8,"4: Good",IF(R162&lt;9,"3: Very Good",IF(R162&lt;=9.5,"2: Incredible","1: Masterpiece"))))))</f>
        <v/>
      </c>
      <c r="R162" s="11"/>
      <c r="S162" s="11"/>
      <c r="T162" s="11"/>
      <c r="U162" s="11"/>
      <c r="V162" s="8"/>
      <c r="W162" s="8"/>
      <c r="X162" s="8"/>
      <c r="Y162" s="8"/>
      <c r="Z162" s="8"/>
      <c r="AF162" s="8">
        <v>0</v>
      </c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</row>
    <row r="163" spans="1:112" ht="15" customHeight="1">
      <c r="A163" s="8">
        <v>162</v>
      </c>
      <c r="B163" s="36" t="s">
        <v>135</v>
      </c>
      <c r="C163" t="s">
        <v>304</v>
      </c>
      <c r="D163" s="21" t="s">
        <v>93</v>
      </c>
      <c r="E163" s="28">
        <v>44068</v>
      </c>
      <c r="F163" s="28"/>
      <c r="G163" s="42">
        <v>-22</v>
      </c>
      <c r="H163" s="42">
        <v>-19</v>
      </c>
      <c r="J163" s="8"/>
      <c r="K163" s="8" t="s">
        <v>254</v>
      </c>
      <c r="L163" s="8" t="s">
        <v>41</v>
      </c>
      <c r="M163" s="8">
        <f t="shared" si="14"/>
        <v>7</v>
      </c>
      <c r="N163" s="11">
        <f t="shared" si="15"/>
        <v>7.6</v>
      </c>
      <c r="O163" s="8">
        <v>122</v>
      </c>
      <c r="P163" s="8" t="s">
        <v>264</v>
      </c>
      <c r="Q163" s="8" t="str">
        <f t="shared" si="12"/>
        <v>4: Good</v>
      </c>
      <c r="R163" s="11">
        <f t="shared" si="13"/>
        <v>7.6</v>
      </c>
      <c r="S163" s="11"/>
      <c r="T163" s="11"/>
      <c r="U163" s="11"/>
      <c r="V163" s="8">
        <v>7.2</v>
      </c>
      <c r="W163" s="8">
        <v>8</v>
      </c>
      <c r="X163" s="8">
        <v>7.2</v>
      </c>
      <c r="Y163" s="8">
        <v>7.4</v>
      </c>
      <c r="Z163" s="8">
        <v>8</v>
      </c>
      <c r="AF163" s="8">
        <v>3</v>
      </c>
      <c r="AQ163" s="8"/>
      <c r="AR163" s="8"/>
      <c r="AS163" s="8"/>
      <c r="AT163" s="8"/>
      <c r="AU163" s="8"/>
      <c r="AV163" s="8"/>
      <c r="AW163" s="8"/>
      <c r="AX163" s="8"/>
      <c r="AY163" s="8"/>
      <c r="AZ163" s="8">
        <v>7</v>
      </c>
      <c r="BA163" s="8"/>
      <c r="BB163" s="8"/>
      <c r="BC163" s="8"/>
      <c r="BD163" s="8"/>
      <c r="BE163" s="8"/>
      <c r="BF163" s="8"/>
      <c r="BG163" s="8"/>
      <c r="BH163" s="8">
        <v>6</v>
      </c>
      <c r="BI163" s="8"/>
      <c r="BJ163" s="8"/>
      <c r="BK163" s="8"/>
      <c r="BL163" s="8"/>
      <c r="BM163" s="8"/>
      <c r="BN163" s="8"/>
      <c r="BO163" s="8">
        <v>2</v>
      </c>
      <c r="BP163" s="8">
        <v>4</v>
      </c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>
        <v>2</v>
      </c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</row>
    <row r="164" spans="1:112" ht="15" customHeight="1">
      <c r="A164" s="8">
        <v>163</v>
      </c>
      <c r="B164" s="36" t="s">
        <v>855</v>
      </c>
      <c r="C164" t="s">
        <v>856</v>
      </c>
      <c r="D164" s="21" t="s">
        <v>93</v>
      </c>
      <c r="E164" s="28">
        <v>39686</v>
      </c>
      <c r="F164" s="28"/>
      <c r="G164" s="42">
        <v>19</v>
      </c>
      <c r="H164" s="42"/>
      <c r="J164" s="8"/>
      <c r="K164" s="8" t="s">
        <v>254</v>
      </c>
      <c r="L164" s="8" t="s">
        <v>143</v>
      </c>
      <c r="M164" s="8">
        <f t="shared" si="14"/>
        <v>0</v>
      </c>
      <c r="N164" s="11" t="str">
        <f t="shared" si="15"/>
        <v/>
      </c>
      <c r="O164" s="8"/>
      <c r="P164" s="8"/>
      <c r="Q164" s="8"/>
      <c r="R164" s="11"/>
      <c r="S164" s="11"/>
      <c r="T164" s="11"/>
      <c r="U164" s="11"/>
      <c r="V164" s="8"/>
      <c r="W164" s="8"/>
      <c r="X164" s="8"/>
      <c r="Y164" s="8"/>
      <c r="Z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</row>
    <row r="165" spans="1:112" ht="15" customHeight="1">
      <c r="A165" s="8">
        <v>164</v>
      </c>
      <c r="B165" s="36" t="s">
        <v>855</v>
      </c>
      <c r="C165" t="s">
        <v>158</v>
      </c>
      <c r="D165" s="21" t="s">
        <v>125</v>
      </c>
      <c r="E165" s="28">
        <v>38377</v>
      </c>
      <c r="F165" s="28"/>
      <c r="G165" s="42">
        <v>-19</v>
      </c>
      <c r="H165" s="42"/>
      <c r="J165" s="8"/>
      <c r="K165" s="8" t="s">
        <v>48</v>
      </c>
      <c r="L165" s="8" t="s">
        <v>143</v>
      </c>
      <c r="M165" s="8">
        <f t="shared" si="14"/>
        <v>9</v>
      </c>
      <c r="N165" s="11">
        <f t="shared" si="15"/>
        <v>7.793333333333333</v>
      </c>
      <c r="O165" s="8">
        <v>29</v>
      </c>
      <c r="P165" s="8" t="s">
        <v>256</v>
      </c>
      <c r="Q165" s="8" t="str">
        <f t="shared" si="12"/>
        <v>3: Very Good</v>
      </c>
      <c r="R165" s="11">
        <f t="shared" si="13"/>
        <v>8.1999999999999993</v>
      </c>
      <c r="S165" s="11">
        <f>(2.5+3.5)/2/4*10</f>
        <v>7.5</v>
      </c>
      <c r="T165" s="11"/>
      <c r="U165" s="11">
        <f>3.84/5*10</f>
        <v>7.68</v>
      </c>
      <c r="V165" s="8">
        <v>8.3000000000000007</v>
      </c>
      <c r="W165" s="8">
        <v>8.6999999999999993</v>
      </c>
      <c r="X165" s="8">
        <v>7.7</v>
      </c>
      <c r="Y165" s="8">
        <v>8.5</v>
      </c>
      <c r="Z165" s="8">
        <v>7.8</v>
      </c>
      <c r="AA165" s="8">
        <v>4</v>
      </c>
      <c r="AE165" s="8">
        <v>3</v>
      </c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>
        <v>11</v>
      </c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>
        <v>3</v>
      </c>
      <c r="BR165" s="8">
        <v>8</v>
      </c>
      <c r="BS165" s="8"/>
      <c r="BT165" s="8"/>
      <c r="BU165" s="8"/>
      <c r="BV165" s="8"/>
      <c r="BW165" s="8">
        <v>3</v>
      </c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>
        <v>7</v>
      </c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</row>
    <row r="166" spans="1:112" ht="15" customHeight="1">
      <c r="A166" s="8">
        <v>165</v>
      </c>
      <c r="B166" s="36" t="s">
        <v>136</v>
      </c>
      <c r="C166" s="14" t="s">
        <v>2</v>
      </c>
      <c r="D166" s="21" t="s">
        <v>883</v>
      </c>
      <c r="E166" s="28">
        <v>38444</v>
      </c>
      <c r="F166" s="28"/>
      <c r="G166" s="42">
        <v>-19</v>
      </c>
      <c r="H166" s="42"/>
      <c r="J166" s="8"/>
      <c r="K166" s="8" t="s">
        <v>42</v>
      </c>
      <c r="L166" s="8" t="s">
        <v>143</v>
      </c>
      <c r="M166" s="8">
        <f t="shared" si="14"/>
        <v>15</v>
      </c>
      <c r="N166" s="11">
        <f t="shared" si="15"/>
        <v>8.8233333333333324</v>
      </c>
      <c r="O166" s="8">
        <v>2</v>
      </c>
      <c r="P166" s="8" t="s">
        <v>256</v>
      </c>
      <c r="Q166" s="8" t="str">
        <f t="shared" si="12"/>
        <v>2: Incredible</v>
      </c>
      <c r="R166" s="11">
        <f t="shared" si="13"/>
        <v>9.4</v>
      </c>
      <c r="S166" s="11">
        <f>(3+4)/2/4*10</f>
        <v>8.75</v>
      </c>
      <c r="T166" s="11"/>
      <c r="U166" s="11">
        <f>4.16/5*10</f>
        <v>8.32</v>
      </c>
      <c r="V166" s="8">
        <v>9.1999999999999993</v>
      </c>
      <c r="W166" s="8">
        <v>9.6</v>
      </c>
      <c r="X166" s="8">
        <v>9</v>
      </c>
      <c r="Y166" s="8">
        <v>9.6</v>
      </c>
      <c r="Z166" s="8">
        <v>9.4</v>
      </c>
      <c r="AE166" s="8">
        <v>1</v>
      </c>
      <c r="AP166" s="8">
        <v>1</v>
      </c>
      <c r="AQ166" s="8"/>
      <c r="AR166" s="8"/>
      <c r="AS166" s="8"/>
      <c r="AT166" s="8"/>
      <c r="AU166" s="8"/>
      <c r="AV166" s="8"/>
      <c r="AW166" s="8"/>
      <c r="AX166" s="8">
        <v>1</v>
      </c>
      <c r="AY166" s="8"/>
      <c r="AZ166" s="8">
        <v>1</v>
      </c>
      <c r="BA166" s="8"/>
      <c r="BB166" s="8"/>
      <c r="BC166" s="8"/>
      <c r="BD166" s="8">
        <v>12</v>
      </c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>
        <v>4</v>
      </c>
      <c r="BR166" s="8">
        <v>9</v>
      </c>
      <c r="BS166" s="8">
        <v>1</v>
      </c>
      <c r="BT166" s="8"/>
      <c r="BU166" s="8"/>
      <c r="BV166" s="8">
        <v>3</v>
      </c>
      <c r="BW166" s="8">
        <v>2</v>
      </c>
      <c r="BX166" s="8"/>
      <c r="BY166" s="8">
        <v>4</v>
      </c>
      <c r="BZ166" s="8"/>
      <c r="CA166" s="8">
        <v>1</v>
      </c>
      <c r="CB166" s="8"/>
      <c r="CC166" s="8"/>
      <c r="CD166" s="8"/>
      <c r="CE166" s="8"/>
      <c r="CF166" s="8"/>
      <c r="CG166" s="8"/>
      <c r="CH166" s="8"/>
      <c r="CI166" s="8">
        <v>5</v>
      </c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</row>
    <row r="167" spans="1:112" ht="15" customHeight="1">
      <c r="A167" s="8">
        <v>166</v>
      </c>
      <c r="C167" s="5" t="s">
        <v>2</v>
      </c>
      <c r="D167" s="21" t="s">
        <v>519</v>
      </c>
      <c r="E167" s="28">
        <v>38444</v>
      </c>
      <c r="F167" s="28"/>
      <c r="G167" s="42">
        <v>-19</v>
      </c>
      <c r="H167" s="42"/>
      <c r="J167" s="8"/>
      <c r="K167" s="8" t="s">
        <v>386</v>
      </c>
      <c r="L167" s="45" t="s">
        <v>41</v>
      </c>
      <c r="M167" s="8">
        <f t="shared" si="14"/>
        <v>1</v>
      </c>
      <c r="N167" s="11" t="str">
        <f t="shared" si="15"/>
        <v/>
      </c>
      <c r="O167" s="8"/>
      <c r="P167" s="8"/>
      <c r="Q167" s="8"/>
      <c r="R167" s="11"/>
      <c r="S167" s="11"/>
      <c r="T167" s="11"/>
      <c r="U167" s="11"/>
      <c r="V167" s="8"/>
      <c r="W167" s="8"/>
      <c r="X167" s="8"/>
      <c r="Y167" s="8"/>
      <c r="Z167" s="8"/>
      <c r="AE167" s="8">
        <v>2</v>
      </c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</row>
    <row r="168" spans="1:112" ht="15" customHeight="1">
      <c r="A168" s="8">
        <v>167</v>
      </c>
      <c r="C168" t="s">
        <v>670</v>
      </c>
      <c r="D168" s="21" t="s">
        <v>378</v>
      </c>
      <c r="E168" s="28">
        <v>38444</v>
      </c>
      <c r="F168" s="28"/>
      <c r="G168" s="42">
        <v>-32</v>
      </c>
      <c r="H168" s="42">
        <v>-19</v>
      </c>
      <c r="J168" s="8"/>
      <c r="K168" s="8" t="s">
        <v>371</v>
      </c>
      <c r="L168" s="8" t="s">
        <v>143</v>
      </c>
      <c r="M168" s="8">
        <f t="shared" si="14"/>
        <v>0</v>
      </c>
      <c r="N168" s="11" t="str">
        <f t="shared" si="15"/>
        <v/>
      </c>
      <c r="O168" s="8"/>
      <c r="P168" s="8"/>
      <c r="Q168" s="8"/>
      <c r="R168" s="11"/>
      <c r="S168" s="11"/>
      <c r="T168" s="11"/>
      <c r="U168" s="11"/>
      <c r="V168" s="8"/>
      <c r="W168" s="8"/>
      <c r="X168" s="8"/>
      <c r="Y168" s="8"/>
      <c r="Z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</row>
    <row r="169" spans="1:112" ht="15" customHeight="1">
      <c r="A169" s="8">
        <v>168</v>
      </c>
      <c r="B169" s="36" t="s">
        <v>485</v>
      </c>
      <c r="C169" t="s">
        <v>160</v>
      </c>
      <c r="D169" s="21" t="s">
        <v>22</v>
      </c>
      <c r="E169" s="28">
        <v>39952</v>
      </c>
      <c r="F169" s="28"/>
      <c r="G169" s="42">
        <v>-19</v>
      </c>
      <c r="H169" s="42"/>
      <c r="J169" s="8"/>
      <c r="K169" s="8" t="s">
        <v>48</v>
      </c>
      <c r="L169" s="8" t="s">
        <v>143</v>
      </c>
      <c r="M169" s="8">
        <f t="shared" si="14"/>
        <v>9</v>
      </c>
      <c r="N169" s="11">
        <f t="shared" si="15"/>
        <v>7.5750000000000002</v>
      </c>
      <c r="O169" s="8">
        <v>76</v>
      </c>
      <c r="P169" s="8" t="s">
        <v>264</v>
      </c>
      <c r="Q169" s="8" t="str">
        <f>IF(R169="","",IF(R169&lt;6,"6: Mediocre",IF(R169&lt;7,"5: Okay",IF(R169&lt;8,"4: Good",IF(R169&lt;9,"3: Very Good",IF(R169&lt;=9.5,"2: Incredible","1: Masterpiece"))))))</f>
        <v>3: Very Good</v>
      </c>
      <c r="R169" s="11">
        <f>IFERROR(ROUND(AVERAGE(V169:Z169),1),"")</f>
        <v>8.4</v>
      </c>
      <c r="S169" s="11">
        <f>2.7/4*10</f>
        <v>6.75</v>
      </c>
      <c r="T169" s="11"/>
      <c r="U169" s="11"/>
      <c r="V169" s="8">
        <v>8.3000000000000007</v>
      </c>
      <c r="W169" s="8">
        <v>9.3000000000000007</v>
      </c>
      <c r="X169" s="8">
        <v>8.3000000000000007</v>
      </c>
      <c r="Y169" s="8">
        <v>8</v>
      </c>
      <c r="Z169" s="8">
        <v>8</v>
      </c>
      <c r="AA169" s="8">
        <v>4</v>
      </c>
      <c r="AB169" s="8">
        <v>10</v>
      </c>
      <c r="AE169" s="8">
        <v>5</v>
      </c>
      <c r="AP169" s="8">
        <v>3</v>
      </c>
      <c r="AQ169" s="8"/>
      <c r="AR169" s="8"/>
      <c r="AS169" s="8"/>
      <c r="AT169" s="8"/>
      <c r="AU169" s="8">
        <v>4</v>
      </c>
      <c r="AV169" s="8"/>
      <c r="AW169" s="8"/>
      <c r="AX169" s="8"/>
      <c r="AY169" s="8"/>
      <c r="AZ169" s="8">
        <v>5</v>
      </c>
      <c r="BA169" s="8"/>
      <c r="BB169" s="8">
        <v>7</v>
      </c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</row>
    <row r="170" spans="1:112" ht="15" customHeight="1">
      <c r="A170" s="8">
        <v>169</v>
      </c>
      <c r="B170" s="36" t="s">
        <v>855</v>
      </c>
      <c r="C170" t="s">
        <v>857</v>
      </c>
      <c r="D170" s="21" t="s">
        <v>125</v>
      </c>
      <c r="E170" s="28">
        <v>38678</v>
      </c>
      <c r="F170" s="28"/>
      <c r="G170" s="42">
        <v>-19</v>
      </c>
      <c r="H170" s="42"/>
      <c r="J170" s="8"/>
      <c r="K170" s="8" t="s">
        <v>48</v>
      </c>
      <c r="L170" s="8" t="s">
        <v>143</v>
      </c>
      <c r="M170" s="8">
        <f t="shared" si="14"/>
        <v>11</v>
      </c>
      <c r="N170" s="11">
        <f t="shared" si="15"/>
        <v>8.08</v>
      </c>
      <c r="O170" s="8">
        <v>30</v>
      </c>
      <c r="P170" s="8" t="s">
        <v>256</v>
      </c>
      <c r="Q170" s="8" t="str">
        <f t="shared" ref="Q170:Q206" si="18">IF(R170="","",IF(R170&lt;6,"6: Mediocre",IF(R170&lt;7,"5: Okay",IF(R170&lt;8,"4: Good",IF(R170&lt;9,"3: Very Good",IF(R170&lt;=9.5,"2: Incredible","1: Masterpiece"))))))</f>
        <v>4: Good</v>
      </c>
      <c r="R170" s="11">
        <f t="shared" ref="R170:R206" si="19">IFERROR(ROUND(AVERAGE(V170:Z170),1),"")</f>
        <v>7.5</v>
      </c>
      <c r="S170" s="11">
        <f>3.6/4*10</f>
        <v>9</v>
      </c>
      <c r="T170" s="11"/>
      <c r="U170" s="11">
        <f>3.87/5*10</f>
        <v>7.74</v>
      </c>
      <c r="V170" s="8">
        <v>7</v>
      </c>
      <c r="W170" s="8">
        <v>7.5</v>
      </c>
      <c r="X170" s="8">
        <v>8</v>
      </c>
      <c r="Y170" s="8">
        <v>8</v>
      </c>
      <c r="Z170" s="8">
        <v>7</v>
      </c>
      <c r="AA170" s="8">
        <v>5</v>
      </c>
      <c r="AE170" s="8">
        <v>7</v>
      </c>
      <c r="AP170" s="8">
        <v>2</v>
      </c>
      <c r="AQ170" s="8"/>
      <c r="AR170" s="8"/>
      <c r="AS170" s="8"/>
      <c r="AT170" s="8"/>
      <c r="AU170" s="8"/>
      <c r="AV170" s="8"/>
      <c r="AW170" s="8"/>
      <c r="AX170" s="8">
        <v>6</v>
      </c>
      <c r="AY170" s="8"/>
      <c r="AZ170" s="8"/>
      <c r="BA170" s="8"/>
      <c r="BB170" s="8"/>
      <c r="BC170" s="8"/>
      <c r="BD170" s="8">
        <v>13</v>
      </c>
      <c r="BE170" s="8"/>
      <c r="BF170" s="8"/>
      <c r="BG170" s="8"/>
      <c r="BH170" s="8"/>
      <c r="BI170" s="8">
        <v>9</v>
      </c>
      <c r="BJ170" s="8"/>
      <c r="BK170" s="8"/>
      <c r="BL170" s="8"/>
      <c r="BM170" s="8"/>
      <c r="BN170" s="8"/>
      <c r="BO170" s="8"/>
      <c r="BP170" s="8"/>
      <c r="BQ170" s="8">
        <v>8</v>
      </c>
      <c r="BR170" s="8"/>
      <c r="BS170" s="8"/>
      <c r="BT170" s="8"/>
      <c r="BU170" s="8"/>
      <c r="BV170" s="8"/>
      <c r="BW170" s="8"/>
      <c r="BX170" s="8"/>
      <c r="BY170" s="8"/>
      <c r="BZ170" s="8"/>
      <c r="CA170" s="8">
        <v>3</v>
      </c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>
        <v>8</v>
      </c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</row>
    <row r="171" spans="1:112" ht="15" customHeight="1">
      <c r="A171" s="8">
        <v>170</v>
      </c>
      <c r="B171" s="36" t="s">
        <v>486</v>
      </c>
      <c r="C171" t="s">
        <v>161</v>
      </c>
      <c r="D171" s="21" t="s">
        <v>22</v>
      </c>
      <c r="E171" s="28">
        <v>40113</v>
      </c>
      <c r="F171" s="28"/>
      <c r="G171" s="42">
        <v>-19</v>
      </c>
      <c r="H171" s="42"/>
      <c r="J171" s="8"/>
      <c r="K171" s="8" t="s">
        <v>48</v>
      </c>
      <c r="L171" s="8" t="s">
        <v>143</v>
      </c>
      <c r="M171" s="8">
        <f t="shared" si="14"/>
        <v>9</v>
      </c>
      <c r="N171" s="11">
        <f t="shared" si="15"/>
        <v>7.3250000000000002</v>
      </c>
      <c r="O171" s="8">
        <v>77</v>
      </c>
      <c r="P171" s="8" t="s">
        <v>264</v>
      </c>
      <c r="Q171" s="8" t="str">
        <f t="shared" si="18"/>
        <v>4: Good</v>
      </c>
      <c r="R171" s="11">
        <f t="shared" si="19"/>
        <v>7.9</v>
      </c>
      <c r="S171" s="11">
        <f>2.7/4*10</f>
        <v>6.75</v>
      </c>
      <c r="T171" s="11"/>
      <c r="U171" s="11"/>
      <c r="V171" s="8">
        <v>7.3</v>
      </c>
      <c r="W171" s="8">
        <v>8.6999999999999993</v>
      </c>
      <c r="X171" s="8">
        <v>8.3000000000000007</v>
      </c>
      <c r="Y171" s="8">
        <v>8</v>
      </c>
      <c r="Z171" s="8">
        <v>7</v>
      </c>
      <c r="AA171" s="8">
        <v>5</v>
      </c>
      <c r="AB171" s="8">
        <v>11</v>
      </c>
      <c r="AE171" s="8">
        <v>6</v>
      </c>
      <c r="AP171" s="8">
        <v>4</v>
      </c>
      <c r="AQ171" s="8"/>
      <c r="AR171" s="8"/>
      <c r="AS171" s="8"/>
      <c r="AT171" s="8"/>
      <c r="AU171" s="8">
        <v>5</v>
      </c>
      <c r="AV171" s="8"/>
      <c r="AW171" s="8"/>
      <c r="AX171" s="8"/>
      <c r="AY171" s="8"/>
      <c r="AZ171" s="8">
        <v>6</v>
      </c>
      <c r="BA171" s="8"/>
      <c r="BB171" s="8">
        <v>8</v>
      </c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</row>
    <row r="172" spans="1:112" ht="15" customHeight="1">
      <c r="A172" s="8">
        <v>171</v>
      </c>
      <c r="B172" s="36" t="s">
        <v>487</v>
      </c>
      <c r="C172" t="s">
        <v>130</v>
      </c>
      <c r="D172" s="21" t="s">
        <v>119</v>
      </c>
      <c r="E172" s="28">
        <v>44075</v>
      </c>
      <c r="F172" s="28"/>
      <c r="G172" s="42">
        <v>-19</v>
      </c>
      <c r="H172" s="42"/>
      <c r="J172" s="8"/>
      <c r="K172" s="8" t="s">
        <v>48</v>
      </c>
      <c r="L172" s="8" t="s">
        <v>41</v>
      </c>
      <c r="M172" s="8">
        <f t="shared" si="14"/>
        <v>2</v>
      </c>
      <c r="N172" s="11">
        <f t="shared" si="15"/>
        <v>8.67</v>
      </c>
      <c r="O172" s="8">
        <v>21</v>
      </c>
      <c r="P172" s="8" t="s">
        <v>256</v>
      </c>
      <c r="Q172" s="8" t="str">
        <f>IF(R172="","",IF(R172&lt;6,"6: Mediocre",IF(R172&lt;7,"5: Okay",IF(R172&lt;8,"4: Good",IF(R172&lt;9,"3: Very Good",IF(R172&lt;=9.5,"2: Incredible","1: Masterpiece"))))))</f>
        <v>3: Very Good</v>
      </c>
      <c r="R172" s="11">
        <f>IFERROR(ROUND(AVERAGE(V172:Z172),1),"")</f>
        <v>8.8000000000000007</v>
      </c>
      <c r="S172" s="11"/>
      <c r="T172" s="11"/>
      <c r="U172" s="11">
        <f>4.27/5*10</f>
        <v>8.5399999999999991</v>
      </c>
      <c r="V172" s="8">
        <v>8</v>
      </c>
      <c r="W172" s="8">
        <v>9.3000000000000007</v>
      </c>
      <c r="X172" s="8">
        <v>9.6999999999999993</v>
      </c>
      <c r="Y172" s="8">
        <v>8.3000000000000007</v>
      </c>
      <c r="Z172" s="8">
        <v>8.6999999999999993</v>
      </c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>
        <v>4</v>
      </c>
      <c r="DE172" s="8"/>
      <c r="DF172" s="8"/>
      <c r="DG172" s="8"/>
      <c r="DH172" s="8"/>
    </row>
    <row r="173" spans="1:112" ht="15" customHeight="1">
      <c r="A173" s="8">
        <v>172</v>
      </c>
      <c r="B173" s="36" t="s">
        <v>487</v>
      </c>
      <c r="C173" t="s">
        <v>131</v>
      </c>
      <c r="D173" s="21" t="s">
        <v>119</v>
      </c>
      <c r="E173" s="28">
        <v>44313</v>
      </c>
      <c r="F173" s="28"/>
      <c r="G173" s="42">
        <v>-19</v>
      </c>
      <c r="H173" s="42"/>
      <c r="J173" s="8"/>
      <c r="K173" s="8" t="s">
        <v>48</v>
      </c>
      <c r="L173" s="8" t="s">
        <v>41</v>
      </c>
      <c r="M173" s="8">
        <f t="shared" si="14"/>
        <v>1</v>
      </c>
      <c r="N173" s="11">
        <f t="shared" si="15"/>
        <v>8.76</v>
      </c>
      <c r="O173" s="8"/>
      <c r="P173" s="8"/>
      <c r="Q173" s="8" t="str">
        <f>IF(R173="","",IF(R173&lt;6,"6: Mediocre",IF(R173&lt;7,"5: Okay",IF(R173&lt;8,"4: Good",IF(R173&lt;9,"3: Very Good",IF(R173&lt;=9.5,"2: Incredible","1: Masterpiece"))))))</f>
        <v/>
      </c>
      <c r="R173" s="11"/>
      <c r="S173" s="11"/>
      <c r="T173" s="11"/>
      <c r="U173" s="11">
        <f>4.38/5*10</f>
        <v>8.76</v>
      </c>
      <c r="V173" s="8"/>
      <c r="W173" s="8"/>
      <c r="X173" s="8"/>
      <c r="Y173" s="8"/>
      <c r="Z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>
        <v>0</v>
      </c>
      <c r="DE173" s="8"/>
      <c r="DF173" s="8"/>
      <c r="DG173" s="8"/>
      <c r="DH173" s="8"/>
    </row>
    <row r="174" spans="1:112" ht="15" customHeight="1">
      <c r="A174" s="8">
        <v>173</v>
      </c>
      <c r="B174" s="36" t="s">
        <v>487</v>
      </c>
      <c r="D174" s="21" t="s">
        <v>119</v>
      </c>
      <c r="E174" s="28"/>
      <c r="F174" s="28"/>
      <c r="G174" s="42">
        <v>-19</v>
      </c>
      <c r="H174" s="42"/>
      <c r="J174" s="8"/>
      <c r="K174" s="8" t="s">
        <v>48</v>
      </c>
      <c r="L174" s="8" t="s">
        <v>41</v>
      </c>
      <c r="M174" s="8">
        <f t="shared" si="14"/>
        <v>1</v>
      </c>
      <c r="N174" s="11" t="str">
        <f t="shared" si="15"/>
        <v/>
      </c>
      <c r="O174" s="8"/>
      <c r="P174" s="8"/>
      <c r="Q174" s="8" t="str">
        <f>IF(R174="","",IF(R174&lt;6,"6: Mediocre",IF(R174&lt;7,"5: Okay",IF(R174&lt;8,"4: Good",IF(R174&lt;9,"3: Very Good",IF(R174&lt;=9.5,"2: Incredible","1: Masterpiece"))))))</f>
        <v/>
      </c>
      <c r="R174" s="11"/>
      <c r="S174" s="11"/>
      <c r="T174" s="11"/>
      <c r="U174" s="11"/>
      <c r="V174" s="8"/>
      <c r="W174" s="8"/>
      <c r="X174" s="8"/>
      <c r="Y174" s="8"/>
      <c r="Z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>
        <v>0</v>
      </c>
      <c r="DE174" s="8"/>
      <c r="DF174" s="8"/>
      <c r="DG174" s="8"/>
      <c r="DH174" s="8"/>
    </row>
    <row r="175" spans="1:112" ht="15" customHeight="1">
      <c r="A175" s="8">
        <v>174</v>
      </c>
      <c r="B175" s="52" t="s">
        <v>148</v>
      </c>
      <c r="C175" t="s">
        <v>825</v>
      </c>
      <c r="D175" s="21" t="s">
        <v>119</v>
      </c>
      <c r="E175" s="28">
        <v>34912</v>
      </c>
      <c r="F175" s="28"/>
      <c r="G175" s="42">
        <v>-19</v>
      </c>
      <c r="H175" s="42"/>
      <c r="J175" s="8"/>
      <c r="K175" s="8" t="s">
        <v>149</v>
      </c>
      <c r="L175" s="8" t="s">
        <v>143</v>
      </c>
      <c r="M175" s="8">
        <f t="shared" si="14"/>
        <v>0</v>
      </c>
      <c r="N175" s="11" t="str">
        <f t="shared" si="15"/>
        <v/>
      </c>
      <c r="O175" s="8"/>
      <c r="P175" s="8"/>
      <c r="Q175" s="8"/>
      <c r="R175" s="11"/>
      <c r="S175" s="11"/>
      <c r="T175" s="11"/>
      <c r="U175" s="11"/>
      <c r="V175" s="8"/>
      <c r="W175" s="8"/>
      <c r="X175" s="8"/>
      <c r="Y175" s="8"/>
      <c r="Z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</row>
    <row r="176" spans="1:112" ht="15" customHeight="1">
      <c r="A176" s="8">
        <v>175</v>
      </c>
      <c r="C176" s="13" t="s">
        <v>159</v>
      </c>
      <c r="D176" s="21" t="s">
        <v>123</v>
      </c>
      <c r="E176" s="28">
        <v>41513</v>
      </c>
      <c r="F176" s="28"/>
      <c r="G176" s="42">
        <v>-19</v>
      </c>
      <c r="H176" s="42"/>
      <c r="J176" s="8"/>
      <c r="K176" s="8" t="s">
        <v>48</v>
      </c>
      <c r="L176" s="8" t="s">
        <v>143</v>
      </c>
      <c r="M176" s="8">
        <f t="shared" si="14"/>
        <v>9</v>
      </c>
      <c r="N176" s="11">
        <f t="shared" si="15"/>
        <v>8.8133333333333344</v>
      </c>
      <c r="O176" s="8">
        <v>3</v>
      </c>
      <c r="P176" s="8" t="s">
        <v>256</v>
      </c>
      <c r="Q176" s="8" t="str">
        <f t="shared" si="18"/>
        <v>1: Masterpiece</v>
      </c>
      <c r="R176" s="11">
        <f t="shared" si="19"/>
        <v>9.8000000000000007</v>
      </c>
      <c r="S176" s="11"/>
      <c r="T176" s="11">
        <v>8.5</v>
      </c>
      <c r="U176" s="11">
        <f>4.07/5*10</f>
        <v>8.14</v>
      </c>
      <c r="V176" s="8">
        <v>9.6999999999999993</v>
      </c>
      <c r="W176" s="8">
        <v>9.8000000000000007</v>
      </c>
      <c r="X176" s="8">
        <v>9.6999999999999993</v>
      </c>
      <c r="Y176" s="8">
        <v>9.6</v>
      </c>
      <c r="Z176" s="8">
        <v>10</v>
      </c>
      <c r="AA176" s="8">
        <v>1</v>
      </c>
      <c r="AB176" s="8">
        <v>6</v>
      </c>
      <c r="AE176" s="8">
        <v>4</v>
      </c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>
        <v>6</v>
      </c>
      <c r="BF176" s="8"/>
      <c r="BG176" s="8">
        <v>4</v>
      </c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>
        <v>1</v>
      </c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>
        <v>2</v>
      </c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</row>
    <row r="177" spans="1:112" ht="15" customHeight="1">
      <c r="A177" s="8">
        <v>176</v>
      </c>
      <c r="B177" s="36" t="s">
        <v>275</v>
      </c>
      <c r="C177" t="s">
        <v>276</v>
      </c>
      <c r="D177" s="21" t="s">
        <v>172</v>
      </c>
      <c r="E177" s="28">
        <v>39623</v>
      </c>
      <c r="F177" s="28"/>
      <c r="G177" s="42">
        <v>-19</v>
      </c>
      <c r="H177" s="42"/>
      <c r="J177" s="8"/>
      <c r="K177" s="8" t="s">
        <v>48</v>
      </c>
      <c r="L177" s="8" t="s">
        <v>143</v>
      </c>
      <c r="M177" s="8">
        <f t="shared" si="14"/>
        <v>4</v>
      </c>
      <c r="N177" s="11">
        <f t="shared" si="15"/>
        <v>6.9249999999999998</v>
      </c>
      <c r="O177" s="8">
        <v>79</v>
      </c>
      <c r="P177" s="8" t="s">
        <v>264</v>
      </c>
      <c r="Q177" s="8" t="str">
        <f t="shared" si="18"/>
        <v>4: Good</v>
      </c>
      <c r="R177" s="11">
        <f t="shared" si="19"/>
        <v>7.6</v>
      </c>
      <c r="S177" s="11">
        <f>(3.2+1.8)/2/4*10</f>
        <v>6.25</v>
      </c>
      <c r="T177" s="11"/>
      <c r="U177" s="11"/>
      <c r="V177" s="8">
        <v>8.8000000000000007</v>
      </c>
      <c r="W177" s="8">
        <v>8.1999999999999993</v>
      </c>
      <c r="X177" s="8">
        <v>7.4</v>
      </c>
      <c r="Y177" s="8">
        <v>6.2</v>
      </c>
      <c r="Z177" s="8">
        <v>7.6</v>
      </c>
      <c r="AE177" s="8">
        <v>9</v>
      </c>
      <c r="AP177" s="8">
        <v>0</v>
      </c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</row>
    <row r="178" spans="1:112" ht="15" customHeight="1">
      <c r="A178" s="8">
        <v>177</v>
      </c>
      <c r="B178" s="36" t="s">
        <v>473</v>
      </c>
      <c r="C178" t="s">
        <v>441</v>
      </c>
      <c r="D178" s="21" t="s">
        <v>393</v>
      </c>
      <c r="E178" s="28">
        <v>38473</v>
      </c>
      <c r="F178" s="28"/>
      <c r="G178" s="42">
        <v>-19</v>
      </c>
      <c r="H178" s="42"/>
      <c r="J178" s="8"/>
      <c r="K178" s="8" t="s">
        <v>371</v>
      </c>
      <c r="L178" s="8" t="s">
        <v>143</v>
      </c>
      <c r="M178" s="8">
        <f t="shared" si="14"/>
        <v>0</v>
      </c>
      <c r="N178" s="11" t="str">
        <f t="shared" si="15"/>
        <v/>
      </c>
      <c r="O178" s="8"/>
      <c r="P178" s="8"/>
      <c r="Q178" s="8" t="str">
        <f t="shared" si="18"/>
        <v/>
      </c>
      <c r="R178" s="11"/>
      <c r="S178" s="11"/>
      <c r="T178" s="11"/>
      <c r="U178" s="11"/>
      <c r="V178" s="8"/>
      <c r="W178" s="8"/>
      <c r="X178" s="8"/>
      <c r="Y178" s="8"/>
      <c r="Z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</row>
    <row r="179" spans="1:112" ht="15" customHeight="1">
      <c r="A179" s="8">
        <v>178</v>
      </c>
      <c r="B179" s="36" t="s">
        <v>473</v>
      </c>
      <c r="C179" t="s">
        <v>442</v>
      </c>
      <c r="D179" s="21" t="s">
        <v>393</v>
      </c>
      <c r="E179" s="28">
        <v>38596</v>
      </c>
      <c r="F179" s="28"/>
      <c r="G179" s="42">
        <v>-19</v>
      </c>
      <c r="H179" s="42"/>
      <c r="J179" s="8"/>
      <c r="K179" s="8" t="s">
        <v>371</v>
      </c>
      <c r="L179" s="8" t="s">
        <v>143</v>
      </c>
      <c r="M179" s="8">
        <f t="shared" si="14"/>
        <v>0</v>
      </c>
      <c r="N179" s="11" t="str">
        <f t="shared" si="15"/>
        <v/>
      </c>
      <c r="O179" s="8"/>
      <c r="P179" s="8"/>
      <c r="Q179" s="8" t="str">
        <f t="shared" si="18"/>
        <v/>
      </c>
      <c r="R179" s="11"/>
      <c r="S179" s="11"/>
      <c r="T179" s="11"/>
      <c r="U179" s="11"/>
      <c r="V179" s="8"/>
      <c r="W179" s="8"/>
      <c r="X179" s="8"/>
      <c r="Y179" s="8"/>
      <c r="Z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</row>
    <row r="180" spans="1:112" ht="15" customHeight="1">
      <c r="A180" s="8">
        <v>179</v>
      </c>
      <c r="B180" s="36" t="s">
        <v>473</v>
      </c>
      <c r="C180" t="s">
        <v>443</v>
      </c>
      <c r="D180" s="21" t="s">
        <v>393</v>
      </c>
      <c r="E180" s="28">
        <v>38687</v>
      </c>
      <c r="F180" s="28"/>
      <c r="G180" s="42">
        <v>-19</v>
      </c>
      <c r="H180" s="42"/>
      <c r="J180" s="8"/>
      <c r="K180" s="8" t="s">
        <v>371</v>
      </c>
      <c r="L180" s="8" t="s">
        <v>143</v>
      </c>
      <c r="M180" s="8">
        <f t="shared" si="14"/>
        <v>0</v>
      </c>
      <c r="N180" s="11" t="str">
        <f t="shared" si="15"/>
        <v/>
      </c>
      <c r="O180" s="8"/>
      <c r="P180" s="8"/>
      <c r="Q180" s="8" t="str">
        <f t="shared" si="18"/>
        <v/>
      </c>
      <c r="R180" s="11"/>
      <c r="S180" s="11"/>
      <c r="T180" s="11"/>
      <c r="U180" s="11"/>
      <c r="V180" s="8"/>
      <c r="W180" s="8"/>
      <c r="X180" s="8"/>
      <c r="Y180" s="8"/>
      <c r="Z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</row>
    <row r="181" spans="1:112" ht="15" customHeight="1">
      <c r="A181" s="8">
        <v>180</v>
      </c>
      <c r="B181" s="36" t="s">
        <v>473</v>
      </c>
      <c r="C181" t="s">
        <v>444</v>
      </c>
      <c r="D181" s="21" t="s">
        <v>393</v>
      </c>
      <c r="E181" s="28">
        <v>38687</v>
      </c>
      <c r="F181" s="28"/>
      <c r="G181" s="42">
        <v>-19</v>
      </c>
      <c r="H181" s="42"/>
      <c r="J181" s="8"/>
      <c r="K181" s="8" t="s">
        <v>371</v>
      </c>
      <c r="L181" s="8" t="s">
        <v>143</v>
      </c>
      <c r="M181" s="8">
        <f t="shared" si="14"/>
        <v>0</v>
      </c>
      <c r="N181" s="11" t="str">
        <f t="shared" si="15"/>
        <v/>
      </c>
      <c r="O181" s="8"/>
      <c r="P181" s="8"/>
      <c r="Q181" s="8" t="str">
        <f t="shared" si="18"/>
        <v/>
      </c>
      <c r="R181" s="11"/>
      <c r="S181" s="11"/>
      <c r="T181" s="11"/>
      <c r="U181" s="11"/>
      <c r="V181" s="8"/>
      <c r="W181" s="8"/>
      <c r="X181" s="8"/>
      <c r="Y181" s="8"/>
      <c r="Z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</row>
    <row r="182" spans="1:112" ht="15" customHeight="1">
      <c r="A182" s="8">
        <v>181</v>
      </c>
      <c r="B182" s="36" t="s">
        <v>275</v>
      </c>
      <c r="C182" t="s">
        <v>277</v>
      </c>
      <c r="D182" s="21" t="s">
        <v>172</v>
      </c>
      <c r="E182" s="28">
        <v>39686</v>
      </c>
      <c r="F182" s="28"/>
      <c r="G182" s="42">
        <v>-19</v>
      </c>
      <c r="H182" s="42"/>
      <c r="J182" s="8"/>
      <c r="K182" s="8" t="s">
        <v>48</v>
      </c>
      <c r="L182" s="8" t="s">
        <v>143</v>
      </c>
      <c r="M182" s="8">
        <f t="shared" si="14"/>
        <v>3</v>
      </c>
      <c r="N182" s="11">
        <f t="shared" si="15"/>
        <v>6.4</v>
      </c>
      <c r="O182" s="8">
        <v>80</v>
      </c>
      <c r="P182" s="8" t="s">
        <v>264</v>
      </c>
      <c r="Q182" s="8" t="str">
        <f>IF(R182="","",IF(R182&lt;6,"6: Mediocre",IF(R182&lt;7,"5: Okay",IF(R182&lt;8,"4: Good",IF(R182&lt;9,"3: Very Good",IF(R182&lt;=9.5,"2: Incredible","1: Masterpiece"))))))</f>
        <v>4: Good</v>
      </c>
      <c r="R182" s="11">
        <f>IFERROR(ROUND(AVERAGE(V182:Z182),1),"")</f>
        <v>7.8</v>
      </c>
      <c r="S182" s="11">
        <f>2/4*10</f>
        <v>5</v>
      </c>
      <c r="T182" s="11"/>
      <c r="U182" s="11"/>
      <c r="V182" s="8">
        <v>7.7</v>
      </c>
      <c r="W182" s="8">
        <v>8.3000000000000007</v>
      </c>
      <c r="X182" s="8">
        <v>8.1</v>
      </c>
      <c r="Y182" s="8">
        <v>8.1999999999999993</v>
      </c>
      <c r="Z182" s="8">
        <v>6.7</v>
      </c>
      <c r="AP182" s="8">
        <v>0</v>
      </c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</row>
    <row r="183" spans="1:112" ht="15" customHeight="1">
      <c r="A183" s="8">
        <v>182</v>
      </c>
      <c r="B183" s="36" t="s">
        <v>473</v>
      </c>
      <c r="C183" t="s">
        <v>445</v>
      </c>
      <c r="D183" s="21" t="s">
        <v>393</v>
      </c>
      <c r="E183" s="28">
        <v>38899</v>
      </c>
      <c r="F183" s="28"/>
      <c r="G183" s="42">
        <v>-19</v>
      </c>
      <c r="H183" s="42"/>
      <c r="J183" s="8"/>
      <c r="K183" s="8" t="s">
        <v>371</v>
      </c>
      <c r="L183" s="8" t="s">
        <v>143</v>
      </c>
      <c r="M183" s="8">
        <f t="shared" si="14"/>
        <v>0</v>
      </c>
      <c r="N183" s="11" t="str">
        <f t="shared" si="15"/>
        <v/>
      </c>
      <c r="O183" s="8"/>
      <c r="P183" s="8"/>
      <c r="Q183" s="8" t="str">
        <f t="shared" si="18"/>
        <v/>
      </c>
      <c r="R183" s="11"/>
      <c r="S183" s="11"/>
      <c r="T183" s="11"/>
      <c r="U183" s="11"/>
      <c r="V183" s="8"/>
      <c r="W183" s="8"/>
      <c r="X183" s="8"/>
      <c r="Y183" s="8"/>
      <c r="Z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</row>
    <row r="184" spans="1:112" ht="15" customHeight="1">
      <c r="A184" s="8">
        <v>183</v>
      </c>
      <c r="B184" s="36" t="s">
        <v>473</v>
      </c>
      <c r="C184" t="s">
        <v>446</v>
      </c>
      <c r="D184" s="21" t="s">
        <v>393</v>
      </c>
      <c r="E184" s="28">
        <v>39052</v>
      </c>
      <c r="F184" s="28"/>
      <c r="G184" s="42">
        <v>-19</v>
      </c>
      <c r="H184" s="42"/>
      <c r="J184" s="8"/>
      <c r="K184" s="8" t="s">
        <v>371</v>
      </c>
      <c r="L184" s="8" t="s">
        <v>143</v>
      </c>
      <c r="M184" s="8">
        <f t="shared" si="14"/>
        <v>0</v>
      </c>
      <c r="N184" s="11" t="str">
        <f t="shared" si="15"/>
        <v/>
      </c>
      <c r="O184" s="8"/>
      <c r="P184" s="8"/>
      <c r="Q184" s="8" t="str">
        <f t="shared" si="18"/>
        <v/>
      </c>
      <c r="R184" s="11"/>
      <c r="S184" s="11"/>
      <c r="T184" s="11"/>
      <c r="U184" s="11"/>
      <c r="V184" s="8"/>
      <c r="W184" s="8"/>
      <c r="X184" s="8"/>
      <c r="Y184" s="8"/>
      <c r="Z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</row>
    <row r="185" spans="1:112" ht="15" customHeight="1">
      <c r="A185" s="8">
        <v>184</v>
      </c>
      <c r="B185" s="36" t="s">
        <v>473</v>
      </c>
      <c r="C185" t="s">
        <v>447</v>
      </c>
      <c r="D185" s="21" t="s">
        <v>393</v>
      </c>
      <c r="E185" s="28">
        <v>39173</v>
      </c>
      <c r="F185" s="28"/>
      <c r="G185" s="42">
        <v>-19</v>
      </c>
      <c r="H185" s="42"/>
      <c r="J185" s="8"/>
      <c r="K185" s="8" t="s">
        <v>371</v>
      </c>
      <c r="L185" s="8" t="s">
        <v>143</v>
      </c>
      <c r="M185" s="8">
        <f t="shared" si="14"/>
        <v>0</v>
      </c>
      <c r="N185" s="11" t="str">
        <f t="shared" si="15"/>
        <v/>
      </c>
      <c r="O185" s="8"/>
      <c r="P185" s="8"/>
      <c r="Q185" s="8" t="str">
        <f t="shared" si="18"/>
        <v/>
      </c>
      <c r="R185" s="11"/>
      <c r="S185" s="11"/>
      <c r="T185" s="11"/>
      <c r="U185" s="11"/>
      <c r="V185" s="8"/>
      <c r="W185" s="8"/>
      <c r="X185" s="8"/>
      <c r="Y185" s="8"/>
      <c r="Z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</row>
    <row r="186" spans="1:112" ht="15" customHeight="1">
      <c r="A186" s="8">
        <v>185</v>
      </c>
      <c r="B186" s="36" t="s">
        <v>473</v>
      </c>
      <c r="C186" t="s">
        <v>448</v>
      </c>
      <c r="D186" s="21" t="s">
        <v>393</v>
      </c>
      <c r="E186" s="28">
        <v>39356</v>
      </c>
      <c r="F186" s="28"/>
      <c r="G186" s="42">
        <v>-19</v>
      </c>
      <c r="H186" s="42"/>
      <c r="J186" s="8"/>
      <c r="K186" s="8" t="s">
        <v>371</v>
      </c>
      <c r="L186" s="8" t="s">
        <v>143</v>
      </c>
      <c r="M186" s="8">
        <f t="shared" si="14"/>
        <v>0</v>
      </c>
      <c r="N186" s="11" t="str">
        <f t="shared" si="15"/>
        <v/>
      </c>
      <c r="O186" s="8"/>
      <c r="P186" s="8"/>
      <c r="Q186" s="8" t="str">
        <f t="shared" si="18"/>
        <v/>
      </c>
      <c r="R186" s="11"/>
      <c r="S186" s="11"/>
      <c r="T186" s="11"/>
      <c r="U186" s="11"/>
      <c r="V186" s="8"/>
      <c r="W186" s="8"/>
      <c r="X186" s="8"/>
      <c r="Y186" s="8"/>
      <c r="Z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</row>
    <row r="187" spans="1:112" ht="15" customHeight="1">
      <c r="A187" s="8">
        <v>186</v>
      </c>
      <c r="B187" s="36" t="s">
        <v>473</v>
      </c>
      <c r="C187" t="s">
        <v>449</v>
      </c>
      <c r="D187" s="21" t="s">
        <v>393</v>
      </c>
      <c r="E187" s="28">
        <v>39479</v>
      </c>
      <c r="F187" s="28"/>
      <c r="G187" s="42">
        <v>-19</v>
      </c>
      <c r="H187" s="42"/>
      <c r="J187" s="8"/>
      <c r="K187" s="8" t="s">
        <v>371</v>
      </c>
      <c r="L187" s="8" t="s">
        <v>143</v>
      </c>
      <c r="M187" s="8">
        <f t="shared" si="14"/>
        <v>0</v>
      </c>
      <c r="N187" s="11" t="str">
        <f t="shared" si="15"/>
        <v/>
      </c>
      <c r="O187" s="8"/>
      <c r="P187" s="8"/>
      <c r="Q187" s="8" t="str">
        <f t="shared" si="18"/>
        <v/>
      </c>
      <c r="R187" s="11"/>
      <c r="S187" s="11"/>
      <c r="T187" s="11"/>
      <c r="U187" s="11"/>
      <c r="V187" s="8"/>
      <c r="W187" s="8"/>
      <c r="X187" s="8"/>
      <c r="Y187" s="8"/>
      <c r="Z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</row>
    <row r="188" spans="1:112" ht="15" customHeight="1">
      <c r="A188" s="8">
        <v>187</v>
      </c>
      <c r="B188" s="36" t="s">
        <v>473</v>
      </c>
      <c r="C188" t="s">
        <v>450</v>
      </c>
      <c r="D188" s="21" t="s">
        <v>393</v>
      </c>
      <c r="E188" s="28">
        <v>39575</v>
      </c>
      <c r="F188" s="28"/>
      <c r="G188" s="42">
        <v>-19</v>
      </c>
      <c r="H188" s="42"/>
      <c r="J188" s="8"/>
      <c r="K188" s="8" t="s">
        <v>371</v>
      </c>
      <c r="L188" s="8" t="s">
        <v>143</v>
      </c>
      <c r="M188" s="8">
        <f t="shared" si="14"/>
        <v>0</v>
      </c>
      <c r="N188" s="11" t="str">
        <f t="shared" si="15"/>
        <v/>
      </c>
      <c r="O188" s="8"/>
      <c r="P188" s="8"/>
      <c r="Q188" s="8" t="str">
        <f t="shared" si="18"/>
        <v/>
      </c>
      <c r="R188" s="11"/>
      <c r="S188" s="11"/>
      <c r="T188" s="11"/>
      <c r="U188" s="11"/>
      <c r="V188" s="8"/>
      <c r="W188" s="8"/>
      <c r="X188" s="8"/>
      <c r="Y188" s="8"/>
      <c r="Z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</row>
    <row r="189" spans="1:112" ht="15" customHeight="1">
      <c r="A189" s="8">
        <v>188</v>
      </c>
      <c r="B189" s="36" t="s">
        <v>275</v>
      </c>
      <c r="C189" t="s">
        <v>278</v>
      </c>
      <c r="D189" s="21" t="s">
        <v>172</v>
      </c>
      <c r="E189" s="28">
        <v>39840</v>
      </c>
      <c r="F189" s="28"/>
      <c r="G189" s="42">
        <v>-19</v>
      </c>
      <c r="H189" s="42"/>
      <c r="J189" s="8"/>
      <c r="K189" s="8" t="s">
        <v>48</v>
      </c>
      <c r="L189" s="8" t="s">
        <v>143</v>
      </c>
      <c r="M189" s="8">
        <f t="shared" si="14"/>
        <v>3</v>
      </c>
      <c r="N189" s="11">
        <f t="shared" si="15"/>
        <v>6.4</v>
      </c>
      <c r="O189" s="8">
        <v>81</v>
      </c>
      <c r="P189" s="8" t="s">
        <v>264</v>
      </c>
      <c r="Q189" s="8" t="str">
        <f t="shared" si="18"/>
        <v>4: Good</v>
      </c>
      <c r="R189" s="11">
        <f t="shared" si="19"/>
        <v>7.8</v>
      </c>
      <c r="S189" s="11">
        <f>2/4*10</f>
        <v>5</v>
      </c>
      <c r="T189" s="11"/>
      <c r="U189" s="11"/>
      <c r="V189" s="8">
        <v>7.4</v>
      </c>
      <c r="W189" s="8">
        <v>7.6</v>
      </c>
      <c r="X189" s="8">
        <v>8.8000000000000007</v>
      </c>
      <c r="Y189" s="8">
        <v>6.9</v>
      </c>
      <c r="Z189" s="8">
        <v>8.3000000000000007</v>
      </c>
      <c r="AP189" s="8">
        <v>0</v>
      </c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</row>
    <row r="190" spans="1:112" ht="15" customHeight="1">
      <c r="A190" s="8">
        <v>189</v>
      </c>
      <c r="B190" s="36" t="s">
        <v>135</v>
      </c>
      <c r="C190" t="s">
        <v>64</v>
      </c>
      <c r="D190" s="21" t="s">
        <v>62</v>
      </c>
      <c r="E190" s="28">
        <v>42654</v>
      </c>
      <c r="F190" s="28"/>
      <c r="G190" s="42">
        <v>-18</v>
      </c>
      <c r="H190" s="42"/>
      <c r="J190" s="8"/>
      <c r="K190" s="8" t="s">
        <v>386</v>
      </c>
      <c r="L190" s="8" t="s">
        <v>41</v>
      </c>
      <c r="M190" s="8">
        <f t="shared" si="14"/>
        <v>11</v>
      </c>
      <c r="N190" s="11">
        <f t="shared" si="15"/>
        <v>7.6999999999999993</v>
      </c>
      <c r="O190" s="8">
        <v>37</v>
      </c>
      <c r="P190" s="8" t="s">
        <v>256</v>
      </c>
      <c r="Q190" s="8" t="str">
        <f t="shared" si="18"/>
        <v>4: Good</v>
      </c>
      <c r="R190" s="11">
        <f t="shared" si="19"/>
        <v>7.3</v>
      </c>
      <c r="S190" s="11"/>
      <c r="T190" s="11"/>
      <c r="U190" s="11">
        <f>4.05/5*10</f>
        <v>8.1</v>
      </c>
      <c r="V190" s="8">
        <v>6.8</v>
      </c>
      <c r="W190" s="8">
        <v>7.8</v>
      </c>
      <c r="X190" s="8">
        <v>6.8</v>
      </c>
      <c r="Y190" s="8">
        <v>7.6</v>
      </c>
      <c r="Z190" s="8">
        <v>7.4</v>
      </c>
      <c r="AA190" s="8">
        <v>1</v>
      </c>
      <c r="AB190" s="8">
        <v>15</v>
      </c>
      <c r="AE190" s="8">
        <v>8</v>
      </c>
      <c r="AF190" s="8">
        <v>1</v>
      </c>
      <c r="AH190" s="8">
        <v>2</v>
      </c>
      <c r="AQ190" s="8"/>
      <c r="AR190" s="8"/>
      <c r="AS190" s="8"/>
      <c r="AT190" s="8"/>
      <c r="AU190" s="8"/>
      <c r="AV190" s="8"/>
      <c r="AW190" s="8">
        <v>1</v>
      </c>
      <c r="AX190" s="8"/>
      <c r="AY190" s="8"/>
      <c r="AZ190" s="8"/>
      <c r="BA190" s="8"/>
      <c r="BB190" s="8"/>
      <c r="BC190" s="8"/>
      <c r="BD190" s="8"/>
      <c r="BE190" s="8">
        <v>7</v>
      </c>
      <c r="BF190" s="8"/>
      <c r="BG190" s="8">
        <v>2</v>
      </c>
      <c r="BH190" s="8"/>
      <c r="BI190" s="8"/>
      <c r="BJ190" s="8">
        <v>4</v>
      </c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>
        <v>1</v>
      </c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</row>
    <row r="191" spans="1:112" ht="15" customHeight="1">
      <c r="A191" s="8">
        <v>190</v>
      </c>
      <c r="B191" s="36" t="s">
        <v>275</v>
      </c>
      <c r="C191" t="s">
        <v>9</v>
      </c>
      <c r="D191" s="21" t="s">
        <v>172</v>
      </c>
      <c r="E191" s="28">
        <v>41331</v>
      </c>
      <c r="F191" s="28"/>
      <c r="G191" s="42">
        <v>-18</v>
      </c>
      <c r="H191" s="42">
        <v>-17</v>
      </c>
      <c r="J191" s="8"/>
      <c r="K191" s="8" t="s">
        <v>48</v>
      </c>
      <c r="L191" s="8" t="s">
        <v>143</v>
      </c>
      <c r="M191" s="8">
        <f t="shared" si="14"/>
        <v>3</v>
      </c>
      <c r="N191" s="11">
        <f t="shared" si="15"/>
        <v>6.4</v>
      </c>
      <c r="O191" s="8">
        <v>82</v>
      </c>
      <c r="P191" s="8" t="s">
        <v>264</v>
      </c>
      <c r="Q191" s="8" t="str">
        <f t="shared" si="18"/>
        <v>4: Good</v>
      </c>
      <c r="R191" s="11">
        <f t="shared" si="19"/>
        <v>7.8</v>
      </c>
      <c r="S191" s="11"/>
      <c r="T191" s="11">
        <v>5</v>
      </c>
      <c r="U191" s="11"/>
      <c r="V191" s="8">
        <v>8.1999999999999993</v>
      </c>
      <c r="W191" s="8">
        <v>8.3000000000000007</v>
      </c>
      <c r="X191" s="8">
        <v>7.6</v>
      </c>
      <c r="Y191" s="8">
        <v>7.8</v>
      </c>
      <c r="Z191" s="8">
        <v>7.1</v>
      </c>
      <c r="AP191" s="8">
        <v>0</v>
      </c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</row>
    <row r="192" spans="1:112" ht="15" customHeight="1">
      <c r="A192" s="8">
        <v>191</v>
      </c>
      <c r="B192" s="36" t="s">
        <v>498</v>
      </c>
      <c r="C192" t="s">
        <v>890</v>
      </c>
      <c r="D192" s="21" t="s">
        <v>54</v>
      </c>
      <c r="E192" s="28">
        <v>42425</v>
      </c>
      <c r="F192" s="28"/>
      <c r="G192" s="42">
        <v>-18</v>
      </c>
      <c r="H192" s="42"/>
      <c r="J192" s="8"/>
      <c r="K192" s="8" t="s">
        <v>371</v>
      </c>
      <c r="L192" s="8" t="s">
        <v>41</v>
      </c>
      <c r="M192" s="8">
        <f t="shared" si="14"/>
        <v>1</v>
      </c>
      <c r="N192" s="11" t="str">
        <f t="shared" si="15"/>
        <v/>
      </c>
      <c r="O192" s="8"/>
      <c r="P192" s="8"/>
      <c r="Q192" s="8" t="str">
        <f t="shared" si="18"/>
        <v/>
      </c>
      <c r="R192" s="11"/>
      <c r="S192" s="11"/>
      <c r="T192" s="11"/>
      <c r="U192" s="11"/>
      <c r="V192" s="8"/>
      <c r="W192" s="8"/>
      <c r="X192" s="8"/>
      <c r="Y192" s="8"/>
      <c r="Z192" s="8"/>
      <c r="AA192" s="8">
        <v>4</v>
      </c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</row>
    <row r="193" spans="1:112" ht="15" customHeight="1">
      <c r="A193" s="8">
        <v>192</v>
      </c>
      <c r="B193" s="36" t="s">
        <v>498</v>
      </c>
      <c r="C193" t="s">
        <v>499</v>
      </c>
      <c r="D193" s="21" t="s">
        <v>54</v>
      </c>
      <c r="E193" s="28">
        <v>42425</v>
      </c>
      <c r="F193" s="28"/>
      <c r="G193" s="42">
        <v>-18</v>
      </c>
      <c r="H193" s="42"/>
      <c r="J193" s="8"/>
      <c r="K193" s="8" t="s">
        <v>371</v>
      </c>
      <c r="L193" s="8" t="s">
        <v>41</v>
      </c>
      <c r="M193" s="8">
        <f t="shared" si="14"/>
        <v>0</v>
      </c>
      <c r="N193" s="11" t="str">
        <f t="shared" si="15"/>
        <v/>
      </c>
      <c r="O193" s="8"/>
      <c r="P193" s="8"/>
      <c r="Q193" s="8" t="str">
        <f t="shared" si="18"/>
        <v/>
      </c>
      <c r="R193" s="11"/>
      <c r="S193" s="11"/>
      <c r="T193" s="11"/>
      <c r="U193" s="11"/>
      <c r="V193" s="8"/>
      <c r="W193" s="8"/>
      <c r="X193" s="8"/>
      <c r="Y193" s="8"/>
      <c r="Z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</row>
    <row r="194" spans="1:112" ht="15" customHeight="1">
      <c r="A194" s="8">
        <v>193</v>
      </c>
      <c r="B194" s="36" t="s">
        <v>498</v>
      </c>
      <c r="C194" t="s">
        <v>500</v>
      </c>
      <c r="D194" s="21" t="s">
        <v>503</v>
      </c>
      <c r="E194" s="28">
        <v>42425</v>
      </c>
      <c r="F194" s="28"/>
      <c r="G194" s="42">
        <v>-18</v>
      </c>
      <c r="H194" s="42"/>
      <c r="J194" s="8"/>
      <c r="K194" s="8" t="s">
        <v>371</v>
      </c>
      <c r="L194" s="8" t="s">
        <v>41</v>
      </c>
      <c r="M194" s="8">
        <f t="shared" si="14"/>
        <v>1</v>
      </c>
      <c r="N194" s="11" t="str">
        <f t="shared" si="15"/>
        <v/>
      </c>
      <c r="O194" s="8"/>
      <c r="P194" s="8"/>
      <c r="Q194" s="8" t="str">
        <f t="shared" si="18"/>
        <v/>
      </c>
      <c r="R194" s="11"/>
      <c r="S194" s="11"/>
      <c r="T194" s="11"/>
      <c r="U194" s="11"/>
      <c r="V194" s="8"/>
      <c r="W194" s="8"/>
      <c r="X194" s="8"/>
      <c r="Y194" s="8"/>
      <c r="Z194" s="8"/>
      <c r="AA194" s="8">
        <v>3</v>
      </c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</row>
    <row r="195" spans="1:112" ht="15" customHeight="1">
      <c r="A195" s="8">
        <v>194</v>
      </c>
      <c r="B195" s="36" t="s">
        <v>498</v>
      </c>
      <c r="C195" t="s">
        <v>893</v>
      </c>
      <c r="D195" s="21" t="s">
        <v>54</v>
      </c>
      <c r="E195" s="28">
        <v>42551</v>
      </c>
      <c r="F195" s="28"/>
      <c r="G195" s="42">
        <v>-18</v>
      </c>
      <c r="H195" s="42"/>
      <c r="J195" s="8"/>
      <c r="K195" s="8" t="s">
        <v>371</v>
      </c>
      <c r="L195" s="8" t="s">
        <v>41</v>
      </c>
      <c r="M195" s="8">
        <f t="shared" si="14"/>
        <v>0</v>
      </c>
      <c r="N195" s="11" t="str">
        <f t="shared" si="15"/>
        <v/>
      </c>
      <c r="O195" s="8"/>
      <c r="P195" s="8"/>
      <c r="Q195" s="8" t="str">
        <f t="shared" si="18"/>
        <v/>
      </c>
      <c r="R195" s="11"/>
      <c r="S195" s="11"/>
      <c r="T195" s="11"/>
      <c r="U195" s="11"/>
      <c r="V195" s="8"/>
      <c r="W195" s="8"/>
      <c r="X195" s="8"/>
      <c r="Y195" s="8"/>
      <c r="Z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</row>
    <row r="196" spans="1:112" ht="15" customHeight="1">
      <c r="A196" s="8">
        <v>195</v>
      </c>
      <c r="B196" s="36" t="s">
        <v>498</v>
      </c>
      <c r="C196" t="s">
        <v>894</v>
      </c>
      <c r="D196" s="21" t="s">
        <v>503</v>
      </c>
      <c r="E196" s="28">
        <v>42551</v>
      </c>
      <c r="F196" s="28"/>
      <c r="G196" s="42">
        <v>-18</v>
      </c>
      <c r="H196" s="42"/>
      <c r="J196" s="8"/>
      <c r="K196" s="8" t="s">
        <v>371</v>
      </c>
      <c r="L196" s="8" t="s">
        <v>41</v>
      </c>
      <c r="M196" s="8">
        <f t="shared" ref="M196:M260" si="20">COUNTA(R196:T196,AA196:DH196)</f>
        <v>1</v>
      </c>
      <c r="N196" s="11" t="str">
        <f t="shared" ref="N196:N260" si="21">IFERROR(AVERAGE(R196:U196),"")</f>
        <v/>
      </c>
      <c r="O196" s="8"/>
      <c r="P196" s="8"/>
      <c r="Q196" s="8" t="str">
        <f t="shared" si="18"/>
        <v/>
      </c>
      <c r="R196" s="11"/>
      <c r="S196" s="11"/>
      <c r="T196" s="11"/>
      <c r="U196" s="11"/>
      <c r="V196" s="8"/>
      <c r="W196" s="8"/>
      <c r="X196" s="8"/>
      <c r="Y196" s="8"/>
      <c r="Z196" s="8"/>
      <c r="AA196" s="8">
        <v>3</v>
      </c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</row>
    <row r="197" spans="1:112" ht="15" customHeight="1">
      <c r="A197" s="8">
        <v>196</v>
      </c>
      <c r="B197" s="36" t="s">
        <v>498</v>
      </c>
      <c r="C197" t="s">
        <v>501</v>
      </c>
      <c r="D197" s="21" t="s">
        <v>54</v>
      </c>
      <c r="E197" s="28">
        <v>42803</v>
      </c>
      <c r="F197" s="28"/>
      <c r="G197" s="42">
        <v>-18</v>
      </c>
      <c r="H197" s="42"/>
      <c r="J197" s="8"/>
      <c r="K197" s="8" t="s">
        <v>371</v>
      </c>
      <c r="L197" s="8" t="s">
        <v>41</v>
      </c>
      <c r="M197" s="8">
        <f t="shared" si="20"/>
        <v>0</v>
      </c>
      <c r="N197" s="11" t="str">
        <f t="shared" si="21"/>
        <v/>
      </c>
      <c r="O197" s="8"/>
      <c r="P197" s="8"/>
      <c r="Q197" s="8" t="str">
        <f t="shared" si="18"/>
        <v/>
      </c>
      <c r="R197" s="11"/>
      <c r="S197" s="11"/>
      <c r="T197" s="11"/>
      <c r="U197" s="11"/>
      <c r="V197" s="8"/>
      <c r="W197" s="8"/>
      <c r="X197" s="8"/>
      <c r="Y197" s="8"/>
      <c r="Z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</row>
    <row r="198" spans="1:112" ht="15" customHeight="1">
      <c r="A198" s="8">
        <v>197</v>
      </c>
      <c r="B198" s="36" t="s">
        <v>498</v>
      </c>
      <c r="C198" t="s">
        <v>502</v>
      </c>
      <c r="D198" s="21" t="s">
        <v>503</v>
      </c>
      <c r="E198" s="28">
        <v>42859</v>
      </c>
      <c r="F198" s="28"/>
      <c r="G198" s="42">
        <v>-18</v>
      </c>
      <c r="H198" s="42"/>
      <c r="J198" s="8"/>
      <c r="K198" s="8" t="s">
        <v>371</v>
      </c>
      <c r="L198" s="8" t="s">
        <v>41</v>
      </c>
      <c r="M198" s="8">
        <f t="shared" si="20"/>
        <v>1</v>
      </c>
      <c r="N198" s="11" t="str">
        <f t="shared" si="21"/>
        <v/>
      </c>
      <c r="O198" s="8"/>
      <c r="P198" s="8"/>
      <c r="Q198" s="8" t="str">
        <f t="shared" si="18"/>
        <v/>
      </c>
      <c r="R198" s="11"/>
      <c r="S198" s="11"/>
      <c r="T198" s="11"/>
      <c r="U198" s="11"/>
      <c r="V198" s="8"/>
      <c r="W198" s="8"/>
      <c r="X198" s="8"/>
      <c r="Y198" s="8"/>
      <c r="Z198" s="8"/>
      <c r="AA198" s="8">
        <v>3</v>
      </c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</row>
    <row r="199" spans="1:112" ht="15" customHeight="1">
      <c r="A199" s="8">
        <v>198</v>
      </c>
      <c r="B199" s="36" t="s">
        <v>138</v>
      </c>
      <c r="C199" t="s">
        <v>128</v>
      </c>
      <c r="D199" s="21" t="s">
        <v>125</v>
      </c>
      <c r="E199" s="28">
        <v>42689</v>
      </c>
      <c r="F199" s="28"/>
      <c r="G199" s="42">
        <v>-14</v>
      </c>
      <c r="H199" s="42"/>
      <c r="J199" s="8"/>
      <c r="K199" s="8" t="s">
        <v>48</v>
      </c>
      <c r="L199" s="8" t="s">
        <v>41</v>
      </c>
      <c r="M199" s="8">
        <f t="shared" si="20"/>
        <v>5</v>
      </c>
      <c r="N199" s="11">
        <f t="shared" si="21"/>
        <v>7.68</v>
      </c>
      <c r="O199" s="8">
        <v>18</v>
      </c>
      <c r="P199" s="8" t="s">
        <v>256</v>
      </c>
      <c r="Q199" s="8" t="str">
        <f t="shared" si="18"/>
        <v>4: Good</v>
      </c>
      <c r="R199" s="11">
        <f t="shared" si="19"/>
        <v>7.9</v>
      </c>
      <c r="S199" s="11"/>
      <c r="T199" s="11"/>
      <c r="U199" s="11">
        <f>3.73/5*10</f>
        <v>7.46</v>
      </c>
      <c r="V199" s="8">
        <v>8.3000000000000007</v>
      </c>
      <c r="W199" s="8">
        <v>7.7</v>
      </c>
      <c r="X199" s="8">
        <v>8</v>
      </c>
      <c r="Y199" s="8">
        <v>7.7</v>
      </c>
      <c r="Z199" s="8">
        <v>8</v>
      </c>
      <c r="AA199" s="8">
        <v>2</v>
      </c>
      <c r="AI199" s="8">
        <v>2</v>
      </c>
      <c r="AQ199" s="8"/>
      <c r="AR199" s="8"/>
      <c r="AS199" s="8"/>
      <c r="AT199" s="8"/>
      <c r="AU199" s="8"/>
      <c r="AV199" s="8"/>
      <c r="AW199" s="8"/>
      <c r="AX199" s="8">
        <v>2</v>
      </c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>
        <v>3</v>
      </c>
      <c r="DG199" s="8"/>
      <c r="DH199" s="8"/>
    </row>
    <row r="200" spans="1:112" ht="15" customHeight="1">
      <c r="A200" s="8">
        <v>199</v>
      </c>
      <c r="C200" t="s">
        <v>126</v>
      </c>
      <c r="D200" s="21" t="s">
        <v>127</v>
      </c>
      <c r="E200" s="28">
        <v>42122</v>
      </c>
      <c r="F200" s="28"/>
      <c r="G200" s="42">
        <v>-14</v>
      </c>
      <c r="H200" s="42"/>
      <c r="J200" s="8"/>
      <c r="K200" s="8" t="s">
        <v>48</v>
      </c>
      <c r="L200" s="8" t="s">
        <v>41</v>
      </c>
      <c r="M200" s="8">
        <f t="shared" si="20"/>
        <v>8</v>
      </c>
      <c r="N200" s="11">
        <f t="shared" si="21"/>
        <v>6.253333333333333</v>
      </c>
      <c r="O200" s="8">
        <v>42</v>
      </c>
      <c r="P200" s="8" t="s">
        <v>264</v>
      </c>
      <c r="Q200" s="8" t="str">
        <f t="shared" si="18"/>
        <v>5: Okay</v>
      </c>
      <c r="R200" s="11">
        <f t="shared" si="19"/>
        <v>6.7</v>
      </c>
      <c r="S200" s="11"/>
      <c r="T200" s="11">
        <v>4.5</v>
      </c>
      <c r="U200" s="11">
        <f>3.78/5*10</f>
        <v>7.5600000000000005</v>
      </c>
      <c r="V200" s="8">
        <v>6.2</v>
      </c>
      <c r="W200" s="8">
        <v>7.2</v>
      </c>
      <c r="X200" s="8">
        <v>6.6</v>
      </c>
      <c r="Y200" s="8">
        <v>6.8</v>
      </c>
      <c r="Z200" s="8">
        <v>6.6</v>
      </c>
      <c r="AH200" s="8">
        <v>3</v>
      </c>
      <c r="AQ200" s="8"/>
      <c r="AR200" s="8"/>
      <c r="AS200" s="8"/>
      <c r="AT200" s="8"/>
      <c r="AU200" s="8"/>
      <c r="AV200" s="8"/>
      <c r="AW200" s="8"/>
      <c r="AX200" s="8">
        <v>3</v>
      </c>
      <c r="AY200" s="8"/>
      <c r="AZ200" s="8"/>
      <c r="BA200" s="8"/>
      <c r="BB200" s="8"/>
      <c r="BC200" s="8"/>
      <c r="BD200" s="8">
        <v>14</v>
      </c>
      <c r="BE200" s="8"/>
      <c r="BF200" s="8"/>
      <c r="BG200" s="8"/>
      <c r="BH200" s="8"/>
      <c r="BI200" s="8">
        <v>18</v>
      </c>
      <c r="BJ200" s="8"/>
      <c r="BK200" s="8"/>
      <c r="BL200" s="8"/>
      <c r="BM200" s="8"/>
      <c r="BN200" s="8"/>
      <c r="BO200" s="8"/>
      <c r="BP200" s="8"/>
      <c r="BQ200" s="8">
        <v>2</v>
      </c>
      <c r="BR200" s="8"/>
      <c r="BS200" s="8"/>
      <c r="BT200" s="8"/>
      <c r="BU200" s="8"/>
      <c r="BV200" s="8"/>
      <c r="BW200" s="8"/>
      <c r="BX200" s="8"/>
      <c r="BY200" s="8"/>
      <c r="BZ200" s="8"/>
      <c r="CA200" s="8">
        <v>2</v>
      </c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</row>
    <row r="201" spans="1:112" ht="15" customHeight="1">
      <c r="A201" s="8">
        <v>200</v>
      </c>
      <c r="B201" s="36" t="s">
        <v>361</v>
      </c>
      <c r="C201" t="s">
        <v>362</v>
      </c>
      <c r="D201" s="21" t="s">
        <v>358</v>
      </c>
      <c r="E201" s="28">
        <v>43784</v>
      </c>
      <c r="F201" s="28"/>
      <c r="G201" s="42">
        <v>-14</v>
      </c>
      <c r="H201" s="42"/>
      <c r="J201" s="8"/>
      <c r="K201" s="8" t="s">
        <v>353</v>
      </c>
      <c r="L201" s="8" t="s">
        <v>41</v>
      </c>
      <c r="M201" s="8">
        <f t="shared" si="20"/>
        <v>0</v>
      </c>
      <c r="N201" s="11" t="str">
        <f t="shared" si="21"/>
        <v/>
      </c>
      <c r="O201" s="8"/>
      <c r="P201" s="8"/>
      <c r="Q201" s="8" t="str">
        <f t="shared" si="18"/>
        <v/>
      </c>
      <c r="R201" s="11"/>
      <c r="S201" s="11"/>
      <c r="T201" s="11"/>
      <c r="U201" s="11"/>
      <c r="V201" s="8"/>
      <c r="W201" s="8"/>
      <c r="X201" s="8"/>
      <c r="Y201" s="8"/>
      <c r="Z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</row>
    <row r="202" spans="1:112" ht="15" customHeight="1">
      <c r="A202" s="8">
        <v>201</v>
      </c>
      <c r="B202" s="36" t="s">
        <v>851</v>
      </c>
      <c r="C202" t="s">
        <v>851</v>
      </c>
      <c r="D202" s="21" t="s">
        <v>93</v>
      </c>
      <c r="E202" s="28">
        <v>42283</v>
      </c>
      <c r="F202" s="28"/>
      <c r="G202" s="42">
        <v>-22</v>
      </c>
      <c r="H202" s="42">
        <v>4</v>
      </c>
      <c r="J202" s="8"/>
      <c r="K202" s="8" t="s">
        <v>254</v>
      </c>
      <c r="L202" s="8" t="s">
        <v>41</v>
      </c>
      <c r="M202" s="8">
        <f t="shared" si="20"/>
        <v>0</v>
      </c>
      <c r="N202" s="11" t="str">
        <f t="shared" si="21"/>
        <v/>
      </c>
      <c r="O202" s="8"/>
      <c r="P202" s="8"/>
      <c r="Q202" s="8"/>
      <c r="R202" s="11"/>
      <c r="S202" s="11"/>
      <c r="T202" s="11"/>
      <c r="U202" s="11"/>
      <c r="V202" s="8"/>
      <c r="W202" s="8"/>
      <c r="X202" s="8"/>
      <c r="Y202" s="8"/>
      <c r="Z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</row>
    <row r="203" spans="1:112" ht="15" customHeight="1">
      <c r="A203" s="8">
        <v>202</v>
      </c>
      <c r="B203" s="36" t="s">
        <v>851</v>
      </c>
      <c r="C203" t="s">
        <v>852</v>
      </c>
      <c r="D203" s="21" t="s">
        <v>853</v>
      </c>
      <c r="E203" s="28">
        <v>42283</v>
      </c>
      <c r="F203" s="28"/>
      <c r="G203" s="42">
        <v>-14</v>
      </c>
      <c r="H203" s="42"/>
      <c r="J203" s="8"/>
      <c r="K203" s="8" t="s">
        <v>149</v>
      </c>
      <c r="L203" s="8" t="s">
        <v>41</v>
      </c>
      <c r="M203" s="8">
        <f t="shared" si="20"/>
        <v>0</v>
      </c>
      <c r="N203" s="11" t="str">
        <f t="shared" si="21"/>
        <v/>
      </c>
      <c r="O203" s="8"/>
      <c r="P203" s="8"/>
      <c r="Q203" s="8"/>
      <c r="R203" s="11"/>
      <c r="S203" s="11"/>
      <c r="T203" s="11"/>
      <c r="U203" s="11"/>
      <c r="V203" s="8"/>
      <c r="W203" s="8"/>
      <c r="X203" s="8"/>
      <c r="Y203" s="8"/>
      <c r="Z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</row>
    <row r="204" spans="1:112" ht="15" customHeight="1">
      <c r="A204" s="8">
        <v>203</v>
      </c>
      <c r="B204" s="36" t="s">
        <v>851</v>
      </c>
      <c r="C204" t="s">
        <v>124</v>
      </c>
      <c r="D204" s="21" t="s">
        <v>125</v>
      </c>
      <c r="E204" s="28">
        <v>41947</v>
      </c>
      <c r="F204" s="28"/>
      <c r="G204" s="42">
        <v>-22</v>
      </c>
      <c r="H204" s="42">
        <v>-17</v>
      </c>
      <c r="J204" s="8"/>
      <c r="K204" s="8" t="s">
        <v>48</v>
      </c>
      <c r="L204" s="8" t="s">
        <v>41</v>
      </c>
      <c r="M204" s="8">
        <f t="shared" si="20"/>
        <v>8</v>
      </c>
      <c r="N204" s="11">
        <f t="shared" si="21"/>
        <v>6.8733333333333322</v>
      </c>
      <c r="O204" s="8">
        <v>46</v>
      </c>
      <c r="P204" s="8" t="s">
        <v>264</v>
      </c>
      <c r="Q204" s="8" t="str">
        <f t="shared" si="18"/>
        <v>3: Very Good</v>
      </c>
      <c r="R204" s="11">
        <f t="shared" si="19"/>
        <v>8.1</v>
      </c>
      <c r="S204" s="11"/>
      <c r="T204" s="11">
        <v>5</v>
      </c>
      <c r="U204" s="11">
        <f>3.76/5*10</f>
        <v>7.52</v>
      </c>
      <c r="V204" s="8">
        <v>7.6</v>
      </c>
      <c r="W204" s="8">
        <v>8.8000000000000007</v>
      </c>
      <c r="X204" s="8">
        <v>8.1999999999999993</v>
      </c>
      <c r="Y204" s="8">
        <v>8</v>
      </c>
      <c r="Z204" s="8">
        <v>7.8</v>
      </c>
      <c r="AA204" s="8">
        <v>1</v>
      </c>
      <c r="AQ204" s="8"/>
      <c r="AR204" s="8"/>
      <c r="AS204" s="8"/>
      <c r="AT204" s="8"/>
      <c r="AU204" s="8"/>
      <c r="AV204" s="8"/>
      <c r="AW204" s="8"/>
      <c r="AX204" s="8">
        <v>4</v>
      </c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>
        <v>19</v>
      </c>
      <c r="BJ204" s="8"/>
      <c r="BK204" s="8"/>
      <c r="BL204" s="8">
        <v>3</v>
      </c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>
        <v>5</v>
      </c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>
        <v>10</v>
      </c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</row>
    <row r="205" spans="1:112" ht="15" customHeight="1">
      <c r="A205" s="8">
        <v>204</v>
      </c>
      <c r="B205" s="36" t="s">
        <v>851</v>
      </c>
      <c r="C205" t="s">
        <v>495</v>
      </c>
      <c r="D205" s="21" t="s">
        <v>123</v>
      </c>
      <c r="E205" s="28">
        <v>42283</v>
      </c>
      <c r="F205" s="28"/>
      <c r="G205" s="42">
        <v>-11</v>
      </c>
      <c r="H205" s="42"/>
      <c r="J205" s="8"/>
      <c r="K205" s="8" t="s">
        <v>149</v>
      </c>
      <c r="L205" s="8" t="s">
        <v>41</v>
      </c>
      <c r="M205" s="8">
        <f t="shared" si="20"/>
        <v>1</v>
      </c>
      <c r="N205" s="11" t="str">
        <f t="shared" si="21"/>
        <v/>
      </c>
      <c r="O205" s="8"/>
      <c r="P205" s="8"/>
      <c r="Q205" s="8"/>
      <c r="R205" s="11"/>
      <c r="S205" s="11"/>
      <c r="T205" s="11"/>
      <c r="U205" s="11"/>
      <c r="V205" s="8"/>
      <c r="W205" s="8"/>
      <c r="X205" s="8"/>
      <c r="Y205" s="8"/>
      <c r="Z205" s="8"/>
      <c r="AA205" s="8">
        <v>5</v>
      </c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</row>
    <row r="206" spans="1:112" ht="15" customHeight="1">
      <c r="A206" s="8">
        <v>205</v>
      </c>
      <c r="B206" s="36" t="s">
        <v>851</v>
      </c>
      <c r="C206" t="s">
        <v>122</v>
      </c>
      <c r="D206" s="21" t="s">
        <v>123</v>
      </c>
      <c r="E206" s="28">
        <v>41907</v>
      </c>
      <c r="F206" s="28"/>
      <c r="G206" s="42">
        <v>-11</v>
      </c>
      <c r="H206" s="42"/>
      <c r="J206" s="8"/>
      <c r="K206" s="8" t="s">
        <v>48</v>
      </c>
      <c r="L206" s="8" t="s">
        <v>41</v>
      </c>
      <c r="M206" s="8">
        <f t="shared" si="20"/>
        <v>7</v>
      </c>
      <c r="N206" s="11">
        <f t="shared" si="21"/>
        <v>6.98</v>
      </c>
      <c r="O206" s="8">
        <v>64</v>
      </c>
      <c r="P206" s="8" t="s">
        <v>264</v>
      </c>
      <c r="Q206" s="8" t="str">
        <f t="shared" si="18"/>
        <v>5: Okay</v>
      </c>
      <c r="R206" s="11">
        <f t="shared" si="19"/>
        <v>6.4</v>
      </c>
      <c r="S206" s="11"/>
      <c r="T206" s="11"/>
      <c r="U206" s="11">
        <f>3.78/5*10</f>
        <v>7.5600000000000005</v>
      </c>
      <c r="V206" s="8">
        <v>6</v>
      </c>
      <c r="W206" s="8">
        <v>6.8</v>
      </c>
      <c r="X206" s="8">
        <v>6</v>
      </c>
      <c r="Y206" s="8">
        <v>7</v>
      </c>
      <c r="Z206" s="8">
        <v>6.3</v>
      </c>
      <c r="AA206" s="8">
        <v>2</v>
      </c>
      <c r="AH206" s="8">
        <v>1</v>
      </c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>
        <v>5</v>
      </c>
      <c r="BF206" s="8"/>
      <c r="BG206" s="8"/>
      <c r="BH206" s="8"/>
      <c r="BI206" s="8"/>
      <c r="BJ206" s="8"/>
      <c r="BK206" s="8"/>
      <c r="BL206" s="8"/>
      <c r="BM206" s="8">
        <v>3</v>
      </c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>
        <v>1</v>
      </c>
      <c r="DD206" s="8"/>
      <c r="DE206" s="8"/>
      <c r="DF206" s="8"/>
      <c r="DG206" s="8"/>
      <c r="DH206" s="8">
        <v>1</v>
      </c>
    </row>
    <row r="207" spans="1:112" ht="15" customHeight="1">
      <c r="A207" s="8">
        <v>206</v>
      </c>
      <c r="B207" s="36" t="s">
        <v>112</v>
      </c>
      <c r="C207" t="s">
        <v>65</v>
      </c>
      <c r="D207" s="21" t="s">
        <v>29</v>
      </c>
      <c r="E207" s="28">
        <v>43245</v>
      </c>
      <c r="F207" s="28"/>
      <c r="G207" s="42">
        <v>-13</v>
      </c>
      <c r="H207" s="42"/>
      <c r="J207" s="8"/>
      <c r="K207" s="8" t="s">
        <v>386</v>
      </c>
      <c r="L207" s="8" t="s">
        <v>41</v>
      </c>
      <c r="M207" s="8">
        <f>COUNTA(R207:T207,AA207:DH207)</f>
        <v>4</v>
      </c>
      <c r="N207" s="11">
        <f>IFERROR(AVERAGE(R207:U207),"")</f>
        <v>8.24</v>
      </c>
      <c r="O207" s="8">
        <v>13</v>
      </c>
      <c r="P207" s="8" t="s">
        <v>256</v>
      </c>
      <c r="Q207" s="8" t="str">
        <f>IF(R207="","",IF(R207&lt;6,"6: Mediocre",IF(R207&lt;7,"5: Okay",IF(R207&lt;8,"4: Good",IF(R207&lt;9,"3: Very Good",IF(R207&lt;=9.5,"2: Incredible","1: Masterpiece"))))))</f>
        <v>2: Incredible</v>
      </c>
      <c r="R207" s="11">
        <f>IFERROR(ROUND(AVERAGE(V207:Z207),1),"")</f>
        <v>9</v>
      </c>
      <c r="S207" s="11"/>
      <c r="T207" s="11"/>
      <c r="U207" s="11">
        <f>3.74/5*10</f>
        <v>7.48</v>
      </c>
      <c r="V207" s="8">
        <v>8.8000000000000007</v>
      </c>
      <c r="W207" s="8">
        <v>9</v>
      </c>
      <c r="X207" s="8">
        <v>8.4</v>
      </c>
      <c r="Y207" s="8">
        <v>9.4</v>
      </c>
      <c r="Z207" s="8">
        <v>9.4</v>
      </c>
      <c r="AG207" s="8">
        <v>2</v>
      </c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>
        <v>6</v>
      </c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>
        <v>4</v>
      </c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</row>
    <row r="208" spans="1:112" ht="15" customHeight="1">
      <c r="A208" s="8">
        <v>207</v>
      </c>
      <c r="B208" s="36" t="s">
        <v>89</v>
      </c>
      <c r="C208" s="1" t="s">
        <v>3</v>
      </c>
      <c r="D208" s="21" t="s">
        <v>23</v>
      </c>
      <c r="E208" s="28">
        <v>43245</v>
      </c>
      <c r="F208" s="28"/>
      <c r="G208" s="42">
        <v>-13</v>
      </c>
      <c r="H208" s="42">
        <v>-10</v>
      </c>
      <c r="J208" s="8"/>
      <c r="K208" s="8" t="s">
        <v>44</v>
      </c>
      <c r="L208" s="8" t="s">
        <v>41</v>
      </c>
      <c r="M208" s="8">
        <f t="shared" si="20"/>
        <v>8</v>
      </c>
      <c r="N208" s="11">
        <f t="shared" si="21"/>
        <v>8.0500000000000007</v>
      </c>
      <c r="O208" s="8">
        <v>47</v>
      </c>
      <c r="P208" s="8" t="s">
        <v>264</v>
      </c>
      <c r="Q208" s="8" t="str">
        <f t="shared" ref="Q208:Q225" si="22">IF(R208="","",IF(R208&lt;6,"6: Mediocre",IF(R208&lt;7,"5: Okay",IF(R208&lt;8,"4: Good",IF(R208&lt;9,"3: Very Good",IF(R208&lt;=9.5,"2: Incredible","1: Masterpiece"))))))</f>
        <v>3: Very Good</v>
      </c>
      <c r="R208" s="11">
        <f t="shared" ref="R208:R225" si="23">IFERROR(ROUND(AVERAGE(V208:Z208),1),"")</f>
        <v>8.3000000000000007</v>
      </c>
      <c r="S208" s="11"/>
      <c r="T208" s="11"/>
      <c r="U208" s="11">
        <f>3.9/5*10</f>
        <v>7.8000000000000007</v>
      </c>
      <c r="V208" s="8">
        <v>8.3000000000000007</v>
      </c>
      <c r="W208" s="8">
        <v>8.5</v>
      </c>
      <c r="X208" s="8">
        <v>7.5</v>
      </c>
      <c r="Y208" s="8">
        <v>8.8000000000000007</v>
      </c>
      <c r="Z208" s="8">
        <v>8.5</v>
      </c>
      <c r="AG208" s="8">
        <v>1</v>
      </c>
      <c r="AQ208" s="8"/>
      <c r="AR208" s="8"/>
      <c r="AS208" s="8">
        <v>7</v>
      </c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>
        <v>2</v>
      </c>
      <c r="BG208" s="8"/>
      <c r="BH208" s="8"/>
      <c r="BI208" s="8"/>
      <c r="BJ208" s="8"/>
      <c r="BK208" s="8"/>
      <c r="BL208" s="8"/>
      <c r="BM208" s="8">
        <v>5</v>
      </c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>
        <v>6</v>
      </c>
      <c r="CE208" s="8"/>
      <c r="CF208" s="8"/>
      <c r="CG208" s="8"/>
      <c r="CH208" s="8">
        <v>1</v>
      </c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>
        <v>4</v>
      </c>
      <c r="DG208" s="8"/>
      <c r="DH208" s="8"/>
    </row>
    <row r="209" spans="1:112" ht="15" customHeight="1">
      <c r="A209" s="8">
        <v>208</v>
      </c>
      <c r="B209" s="36" t="s">
        <v>112</v>
      </c>
      <c r="C209" s="5" t="s">
        <v>3</v>
      </c>
      <c r="D209" s="21" t="s">
        <v>251</v>
      </c>
      <c r="E209" s="28">
        <v>43349</v>
      </c>
      <c r="G209" s="42">
        <v>-13</v>
      </c>
      <c r="H209" s="42">
        <v>-10</v>
      </c>
      <c r="J209" s="8"/>
      <c r="K209" s="8" t="s">
        <v>371</v>
      </c>
      <c r="L209" s="8" t="s">
        <v>41</v>
      </c>
      <c r="M209" s="8">
        <f t="shared" si="20"/>
        <v>0</v>
      </c>
      <c r="N209" s="11" t="str">
        <f t="shared" si="21"/>
        <v/>
      </c>
      <c r="O209" s="8"/>
      <c r="P209" s="8"/>
      <c r="Q209" s="8" t="str">
        <f t="shared" si="22"/>
        <v/>
      </c>
      <c r="R209" s="11"/>
      <c r="S209" s="11"/>
      <c r="T209" s="11"/>
      <c r="U209" s="11"/>
      <c r="V209" s="8"/>
      <c r="W209" s="8"/>
      <c r="X209" s="8"/>
      <c r="Y209" s="8"/>
      <c r="Z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</row>
    <row r="210" spans="1:112" ht="15" customHeight="1">
      <c r="A210" s="8">
        <v>209</v>
      </c>
      <c r="B210" s="36" t="s">
        <v>112</v>
      </c>
      <c r="C210" s="4" t="s">
        <v>379</v>
      </c>
      <c r="D210" s="50" t="s">
        <v>375</v>
      </c>
      <c r="E210" s="28">
        <v>43245</v>
      </c>
      <c r="F210" s="28"/>
      <c r="G210" s="42">
        <v>-10</v>
      </c>
      <c r="H210" s="42"/>
      <c r="J210" s="8"/>
      <c r="K210" s="8" t="s">
        <v>371</v>
      </c>
      <c r="L210" s="8" t="s">
        <v>41</v>
      </c>
      <c r="M210" s="8">
        <f t="shared" si="20"/>
        <v>1</v>
      </c>
      <c r="N210" s="11">
        <f t="shared" si="21"/>
        <v>7.4</v>
      </c>
      <c r="O210" s="8"/>
      <c r="P210" s="8"/>
      <c r="Q210" s="8" t="str">
        <f t="shared" si="22"/>
        <v>4: Good</v>
      </c>
      <c r="R210" s="11">
        <f t="shared" si="23"/>
        <v>7.4</v>
      </c>
      <c r="S210" s="11"/>
      <c r="T210" s="11"/>
      <c r="U210" s="11"/>
      <c r="V210" s="8">
        <v>8</v>
      </c>
      <c r="W210" s="8">
        <v>8</v>
      </c>
      <c r="X210" s="8">
        <v>6</v>
      </c>
      <c r="Y210" s="8">
        <v>7</v>
      </c>
      <c r="Z210" s="8">
        <v>8</v>
      </c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</row>
    <row r="211" spans="1:112" ht="15" customHeight="1">
      <c r="A211" s="8">
        <v>210</v>
      </c>
      <c r="B211" s="36" t="s">
        <v>112</v>
      </c>
      <c r="C211" s="4" t="s">
        <v>900</v>
      </c>
      <c r="D211" s="50" t="s">
        <v>901</v>
      </c>
      <c r="E211" s="28">
        <v>43245</v>
      </c>
      <c r="F211" s="28"/>
      <c r="G211" s="42">
        <v>-10</v>
      </c>
      <c r="H211" s="42"/>
      <c r="J211" s="8"/>
      <c r="K211" s="8" t="s">
        <v>371</v>
      </c>
      <c r="L211" s="8" t="s">
        <v>41</v>
      </c>
      <c r="M211" s="8">
        <f t="shared" ref="M211" si="24">COUNTA(R211:T211,AA211:DH211)</f>
        <v>1</v>
      </c>
      <c r="N211" s="11">
        <f t="shared" ref="N211" si="25">IFERROR(AVERAGE(R211:U211),"")</f>
        <v>7.4</v>
      </c>
      <c r="O211" s="8"/>
      <c r="P211" s="8"/>
      <c r="Q211" s="8" t="str">
        <f t="shared" ref="Q211" si="26">IF(R211="","",IF(R211&lt;6,"6: Mediocre",IF(R211&lt;7,"5: Okay",IF(R211&lt;8,"4: Good",IF(R211&lt;9,"3: Very Good",IF(R211&lt;=9.5,"2: Incredible","1: Masterpiece"))))))</f>
        <v>4: Good</v>
      </c>
      <c r="R211" s="11">
        <f t="shared" ref="R211" si="27">IFERROR(ROUND(AVERAGE(V211:Z211),1),"")</f>
        <v>7.4</v>
      </c>
      <c r="S211" s="11"/>
      <c r="T211" s="11"/>
      <c r="U211" s="11"/>
      <c r="V211" s="8">
        <v>8</v>
      </c>
      <c r="W211" s="8">
        <v>8</v>
      </c>
      <c r="X211" s="8">
        <v>6</v>
      </c>
      <c r="Y211" s="8">
        <v>7</v>
      </c>
      <c r="Z211" s="8">
        <v>8</v>
      </c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</row>
    <row r="212" spans="1:112" ht="15" customHeight="1">
      <c r="A212" s="8">
        <v>211</v>
      </c>
      <c r="B212" s="36" t="s">
        <v>162</v>
      </c>
      <c r="C212" t="s">
        <v>163</v>
      </c>
      <c r="D212" s="21" t="s">
        <v>164</v>
      </c>
      <c r="E212" s="28">
        <v>35555</v>
      </c>
      <c r="F212" s="28"/>
      <c r="G212" s="42">
        <v>-10</v>
      </c>
      <c r="H212" s="42"/>
      <c r="J212" s="8"/>
      <c r="K212" s="8" t="s">
        <v>48</v>
      </c>
      <c r="L212" s="8" t="s">
        <v>143</v>
      </c>
      <c r="M212" s="8">
        <f t="shared" si="20"/>
        <v>5</v>
      </c>
      <c r="N212" s="11">
        <f t="shared" si="21"/>
        <v>8.0400000000000009</v>
      </c>
      <c r="O212" s="8">
        <v>22</v>
      </c>
      <c r="P212" s="8" t="s">
        <v>256</v>
      </c>
      <c r="Q212" s="8" t="str">
        <f t="shared" si="22"/>
        <v>3: Very Good</v>
      </c>
      <c r="R212" s="11">
        <f t="shared" si="23"/>
        <v>8.3000000000000007</v>
      </c>
      <c r="S212" s="11"/>
      <c r="T212" s="11"/>
      <c r="U212" s="11">
        <f>3.89/5*10</f>
        <v>7.78</v>
      </c>
      <c r="V212" s="8">
        <v>8.3000000000000007</v>
      </c>
      <c r="W212" s="8">
        <v>8</v>
      </c>
      <c r="X212" s="8">
        <v>8.6999999999999993</v>
      </c>
      <c r="Y212" s="8">
        <v>8</v>
      </c>
      <c r="Z212" s="8">
        <v>8.3000000000000007</v>
      </c>
      <c r="AG212" s="8">
        <v>4</v>
      </c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>
        <v>5</v>
      </c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>
        <v>7</v>
      </c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>
        <v>1</v>
      </c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</row>
    <row r="213" spans="1:112" ht="15" customHeight="1">
      <c r="A213" s="8">
        <v>212</v>
      </c>
      <c r="B213" s="36" t="s">
        <v>162</v>
      </c>
      <c r="C213" t="s">
        <v>165</v>
      </c>
      <c r="D213" s="21" t="s">
        <v>164</v>
      </c>
      <c r="E213" s="28">
        <v>35653</v>
      </c>
      <c r="F213" s="28"/>
      <c r="G213" s="42">
        <v>-5</v>
      </c>
      <c r="H213" s="42">
        <v>-4</v>
      </c>
      <c r="J213" s="8"/>
      <c r="K213" s="8" t="s">
        <v>48</v>
      </c>
      <c r="L213" s="8" t="s">
        <v>143</v>
      </c>
      <c r="M213" s="8">
        <f t="shared" si="20"/>
        <v>4</v>
      </c>
      <c r="N213" s="11">
        <f t="shared" si="21"/>
        <v>8.34</v>
      </c>
      <c r="O213" s="8">
        <v>23</v>
      </c>
      <c r="P213" s="8" t="s">
        <v>256</v>
      </c>
      <c r="Q213" s="8" t="str">
        <f t="shared" si="22"/>
        <v>3: Very Good</v>
      </c>
      <c r="R213" s="11">
        <f t="shared" si="23"/>
        <v>8.9</v>
      </c>
      <c r="S213" s="11"/>
      <c r="T213" s="11"/>
      <c r="U213" s="11">
        <f>3.89/5*10</f>
        <v>7.78</v>
      </c>
      <c r="V213" s="8">
        <v>9</v>
      </c>
      <c r="W213" s="8">
        <v>9</v>
      </c>
      <c r="X213" s="8">
        <v>8.5</v>
      </c>
      <c r="Y213" s="8">
        <v>9</v>
      </c>
      <c r="Z213" s="8">
        <v>9</v>
      </c>
      <c r="AG213" s="8">
        <v>5</v>
      </c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>
        <v>2</v>
      </c>
      <c r="CE213" s="8">
        <v>1</v>
      </c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</row>
    <row r="214" spans="1:112" ht="15" customHeight="1">
      <c r="A214" s="8">
        <v>213</v>
      </c>
      <c r="B214" s="36" t="s">
        <v>817</v>
      </c>
      <c r="C214" t="s">
        <v>816</v>
      </c>
      <c r="D214" s="21" t="s">
        <v>346</v>
      </c>
      <c r="E214" s="28">
        <v>30479</v>
      </c>
      <c r="F214" s="28">
        <v>30632</v>
      </c>
      <c r="G214" s="42">
        <v>-3</v>
      </c>
      <c r="H214" s="42">
        <v>-2</v>
      </c>
      <c r="J214" s="8"/>
      <c r="K214" s="8" t="s">
        <v>254</v>
      </c>
      <c r="L214" s="8" t="s">
        <v>143</v>
      </c>
      <c r="M214" s="8">
        <f t="shared" si="20"/>
        <v>3</v>
      </c>
      <c r="N214" s="11">
        <f t="shared" si="21"/>
        <v>6.8</v>
      </c>
      <c r="O214" s="8">
        <v>157</v>
      </c>
      <c r="P214" s="8" t="s">
        <v>271</v>
      </c>
      <c r="Q214" s="8" t="str">
        <f>IF(R214="","",IF(R214&lt;6,"6: Mediocre",IF(R214&lt;7,"5: Okay",IF(R214&lt;8,"4: Good",IF(R214&lt;9,"3: Very Good",IF(R214&lt;=9.5,"2: Incredible","1: Masterpiece"))))))</f>
        <v>5: Okay</v>
      </c>
      <c r="R214" s="11">
        <f>IFERROR(ROUND(AVERAGE(V214:Z214),1),"")</f>
        <v>6.8</v>
      </c>
      <c r="S214" s="11"/>
      <c r="T214" s="11"/>
      <c r="U214" s="11"/>
      <c r="V214" s="8">
        <v>6.7</v>
      </c>
      <c r="W214" s="8">
        <v>8.1999999999999993</v>
      </c>
      <c r="X214" s="8">
        <v>6.9</v>
      </c>
      <c r="Y214" s="8">
        <v>6.1</v>
      </c>
      <c r="Z214" s="8">
        <v>6.1</v>
      </c>
      <c r="AK214" s="8">
        <v>9</v>
      </c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>
        <v>5</v>
      </c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</row>
    <row r="215" spans="1:112" ht="15" customHeight="1">
      <c r="A215" s="8">
        <v>214</v>
      </c>
      <c r="B215" s="36" t="s">
        <v>817</v>
      </c>
      <c r="C215" t="s">
        <v>818</v>
      </c>
      <c r="D215" s="21" t="s">
        <v>346</v>
      </c>
      <c r="E215" s="28">
        <v>30479</v>
      </c>
      <c r="F215" s="28"/>
      <c r="G215" s="42">
        <v>-3</v>
      </c>
      <c r="H215" s="42">
        <v>-2</v>
      </c>
      <c r="J215" s="8"/>
      <c r="K215" s="8" t="s">
        <v>149</v>
      </c>
      <c r="L215" s="8" t="s">
        <v>143</v>
      </c>
      <c r="M215" s="8">
        <f t="shared" si="20"/>
        <v>0</v>
      </c>
      <c r="N215" s="11" t="str">
        <f t="shared" si="21"/>
        <v/>
      </c>
      <c r="O215" s="8"/>
      <c r="P215" s="8"/>
      <c r="Q215" s="8"/>
      <c r="R215" s="11"/>
      <c r="S215" s="11"/>
      <c r="T215" s="11"/>
      <c r="U215" s="11"/>
      <c r="V215" s="8"/>
      <c r="W215" s="8"/>
      <c r="X215" s="8"/>
      <c r="Y215" s="8"/>
      <c r="Z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</row>
    <row r="216" spans="1:112" ht="15" customHeight="1">
      <c r="A216" s="8">
        <v>215</v>
      </c>
      <c r="B216" s="36" t="s">
        <v>817</v>
      </c>
      <c r="C216" t="s">
        <v>819</v>
      </c>
      <c r="D216" s="21" t="s">
        <v>346</v>
      </c>
      <c r="E216" s="28">
        <v>30571</v>
      </c>
      <c r="F216" s="28"/>
      <c r="G216" s="42">
        <v>-3</v>
      </c>
      <c r="H216" s="42">
        <v>-2</v>
      </c>
      <c r="J216" s="8"/>
      <c r="K216" s="8" t="s">
        <v>149</v>
      </c>
      <c r="L216" s="8" t="s">
        <v>143</v>
      </c>
      <c r="M216" s="8">
        <f t="shared" si="20"/>
        <v>0</v>
      </c>
      <c r="N216" s="11" t="str">
        <f t="shared" si="21"/>
        <v/>
      </c>
      <c r="O216" s="8"/>
      <c r="P216" s="8"/>
      <c r="Q216" s="8"/>
      <c r="R216" s="11"/>
      <c r="S216" s="11"/>
      <c r="T216" s="11"/>
      <c r="U216" s="11"/>
      <c r="V216" s="8"/>
      <c r="W216" s="8"/>
      <c r="X216" s="8"/>
      <c r="Y216" s="8"/>
      <c r="Z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</row>
    <row r="217" spans="1:112" ht="15" customHeight="1">
      <c r="A217" s="8">
        <v>216</v>
      </c>
      <c r="B217" s="36" t="s">
        <v>817</v>
      </c>
      <c r="C217" t="s">
        <v>820</v>
      </c>
      <c r="D217" s="21" t="s">
        <v>346</v>
      </c>
      <c r="E217" s="28">
        <v>30632</v>
      </c>
      <c r="F217" s="28"/>
      <c r="G217" s="42">
        <v>-3</v>
      </c>
      <c r="H217" s="42">
        <v>-2</v>
      </c>
      <c r="J217" s="8"/>
      <c r="K217" s="8" t="s">
        <v>149</v>
      </c>
      <c r="L217" s="8" t="s">
        <v>143</v>
      </c>
      <c r="M217" s="8">
        <f t="shared" si="20"/>
        <v>0</v>
      </c>
      <c r="N217" s="11" t="str">
        <f t="shared" si="21"/>
        <v/>
      </c>
      <c r="O217" s="8"/>
      <c r="P217" s="8"/>
      <c r="Q217" s="8"/>
      <c r="R217" s="11"/>
      <c r="S217" s="11"/>
      <c r="T217" s="11"/>
      <c r="U217" s="11"/>
      <c r="V217" s="8"/>
      <c r="W217" s="8"/>
      <c r="X217" s="8"/>
      <c r="Y217" s="8"/>
      <c r="Z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</row>
    <row r="218" spans="1:112" ht="15" customHeight="1">
      <c r="A218" s="8">
        <v>217</v>
      </c>
      <c r="B218" s="36" t="s">
        <v>821</v>
      </c>
      <c r="C218" t="s">
        <v>816</v>
      </c>
      <c r="D218" s="21" t="s">
        <v>350</v>
      </c>
      <c r="E218" s="28">
        <v>28946</v>
      </c>
      <c r="F218" s="28">
        <v>29445</v>
      </c>
      <c r="G218" s="42">
        <v>-2</v>
      </c>
      <c r="H218" s="42">
        <v>-1</v>
      </c>
      <c r="J218" s="8"/>
      <c r="K218" s="8" t="s">
        <v>254</v>
      </c>
      <c r="L218" s="8" t="s">
        <v>143</v>
      </c>
      <c r="M218" s="8">
        <f t="shared" si="20"/>
        <v>4</v>
      </c>
      <c r="N218" s="11">
        <f t="shared" si="21"/>
        <v>7.8</v>
      </c>
      <c r="O218" s="8">
        <v>160</v>
      </c>
      <c r="P218" s="8" t="s">
        <v>271</v>
      </c>
      <c r="Q218" s="8" t="str">
        <f>IF(R218="","",IF(R218&lt;6,"6: Mediocre",IF(R218&lt;7,"5: Okay",IF(R218&lt;8,"4: Good",IF(R218&lt;9,"3: Very Good",IF(R218&lt;=9.5,"2: Incredible","1: Masterpiece"))))))</f>
        <v>4: Good</v>
      </c>
      <c r="R218" s="11">
        <f>IFERROR(ROUND(AVERAGE(V218:Z218),1),"")</f>
        <v>7.8</v>
      </c>
      <c r="S218" s="11"/>
      <c r="T218" s="11"/>
      <c r="U218" s="11"/>
      <c r="V218" s="8">
        <v>8</v>
      </c>
      <c r="W218" s="8">
        <v>7</v>
      </c>
      <c r="X218" s="8">
        <v>8</v>
      </c>
      <c r="Y218" s="8">
        <v>8</v>
      </c>
      <c r="Z218" s="8">
        <v>8</v>
      </c>
      <c r="AG218" s="8">
        <v>7</v>
      </c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>
        <v>6</v>
      </c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>
        <v>2</v>
      </c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</row>
    <row r="219" spans="1:112" ht="15" customHeight="1">
      <c r="A219" s="8">
        <v>218</v>
      </c>
      <c r="B219" s="36" t="s">
        <v>821</v>
      </c>
      <c r="C219" t="s">
        <v>822</v>
      </c>
      <c r="D219" s="21" t="s">
        <v>350</v>
      </c>
      <c r="E219" s="28">
        <v>28946</v>
      </c>
      <c r="F219" s="28"/>
      <c r="G219" s="42">
        <v>-2</v>
      </c>
      <c r="H219" s="42">
        <v>-1</v>
      </c>
      <c r="J219" s="8"/>
      <c r="K219" s="8" t="s">
        <v>149</v>
      </c>
      <c r="L219" s="8" t="s">
        <v>143</v>
      </c>
      <c r="M219" s="8">
        <f t="shared" si="20"/>
        <v>0</v>
      </c>
      <c r="N219" s="11" t="str">
        <f t="shared" si="21"/>
        <v/>
      </c>
      <c r="O219" s="8"/>
      <c r="P219" s="8"/>
      <c r="Q219" s="8"/>
      <c r="R219" s="11"/>
      <c r="S219" s="11"/>
      <c r="T219" s="11"/>
      <c r="U219" s="11"/>
      <c r="V219" s="8"/>
      <c r="W219" s="8"/>
      <c r="X219" s="8"/>
      <c r="Y219" s="8"/>
      <c r="Z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</row>
    <row r="220" spans="1:112" ht="15" customHeight="1">
      <c r="A220" s="8">
        <v>219</v>
      </c>
      <c r="B220" s="36" t="s">
        <v>821</v>
      </c>
      <c r="C220" t="s">
        <v>823</v>
      </c>
      <c r="D220" s="21" t="s">
        <v>350</v>
      </c>
      <c r="E220" s="28">
        <v>29140</v>
      </c>
      <c r="F220" s="28"/>
      <c r="G220" s="42">
        <v>-2</v>
      </c>
      <c r="H220" s="42">
        <v>-1</v>
      </c>
      <c r="J220" s="8"/>
      <c r="K220" s="8" t="s">
        <v>149</v>
      </c>
      <c r="L220" s="8" t="s">
        <v>143</v>
      </c>
      <c r="M220" s="8">
        <f t="shared" si="20"/>
        <v>0</v>
      </c>
      <c r="N220" s="11" t="str">
        <f t="shared" si="21"/>
        <v/>
      </c>
      <c r="O220" s="8"/>
      <c r="P220" s="8"/>
      <c r="Q220" s="8"/>
      <c r="R220" s="11"/>
      <c r="S220" s="11"/>
      <c r="T220" s="11"/>
      <c r="U220" s="11"/>
      <c r="V220" s="8"/>
      <c r="W220" s="8"/>
      <c r="X220" s="8"/>
      <c r="Y220" s="8"/>
      <c r="Z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</row>
    <row r="221" spans="1:112" ht="15" customHeight="1">
      <c r="A221" s="8">
        <v>220</v>
      </c>
      <c r="B221" s="36" t="s">
        <v>821</v>
      </c>
      <c r="C221" t="s">
        <v>824</v>
      </c>
      <c r="D221" s="21" t="s">
        <v>350</v>
      </c>
      <c r="E221" s="28">
        <v>29445</v>
      </c>
      <c r="F221" s="28"/>
      <c r="G221" s="42">
        <v>-2</v>
      </c>
      <c r="H221" s="42">
        <v>-1</v>
      </c>
      <c r="J221" s="8"/>
      <c r="K221" s="8" t="s">
        <v>149</v>
      </c>
      <c r="L221" s="8" t="s">
        <v>143</v>
      </c>
      <c r="M221" s="8">
        <f t="shared" si="20"/>
        <v>0</v>
      </c>
      <c r="N221" s="11" t="str">
        <f t="shared" si="21"/>
        <v/>
      </c>
      <c r="O221" s="8"/>
      <c r="P221" s="8"/>
      <c r="Q221" s="8"/>
      <c r="R221" s="11"/>
      <c r="S221" s="11"/>
      <c r="T221" s="11"/>
      <c r="U221" s="11"/>
      <c r="V221" s="8"/>
      <c r="W221" s="8"/>
      <c r="X221" s="8"/>
      <c r="Y221" s="8"/>
      <c r="Z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</row>
    <row r="222" spans="1:112" ht="15" customHeight="1">
      <c r="A222" s="8">
        <v>221</v>
      </c>
      <c r="B222" s="36" t="s">
        <v>162</v>
      </c>
      <c r="C222" t="s">
        <v>166</v>
      </c>
      <c r="D222" s="21" t="s">
        <v>164</v>
      </c>
      <c r="E222" s="28">
        <v>35863</v>
      </c>
      <c r="F222" s="28"/>
      <c r="G222" s="42">
        <v>-2</v>
      </c>
      <c r="H222" s="42">
        <v>0</v>
      </c>
      <c r="J222" s="8"/>
      <c r="K222" s="8" t="s">
        <v>48</v>
      </c>
      <c r="L222" s="8" t="s">
        <v>143</v>
      </c>
      <c r="M222" s="8">
        <f t="shared" si="20"/>
        <v>4</v>
      </c>
      <c r="N222" s="11">
        <f t="shared" si="21"/>
        <v>8.48</v>
      </c>
      <c r="O222" s="8">
        <v>24</v>
      </c>
      <c r="P222" s="8" t="s">
        <v>256</v>
      </c>
      <c r="Q222" s="8" t="str">
        <f t="shared" si="22"/>
        <v>2: Incredible</v>
      </c>
      <c r="R222" s="11">
        <f t="shared" si="23"/>
        <v>9.1</v>
      </c>
      <c r="S222" s="11"/>
      <c r="T222" s="11"/>
      <c r="U222" s="11">
        <f>3.93/5*10</f>
        <v>7.86</v>
      </c>
      <c r="V222" s="8">
        <v>9</v>
      </c>
      <c r="W222" s="8">
        <v>9</v>
      </c>
      <c r="X222" s="8">
        <v>9</v>
      </c>
      <c r="Y222" s="8">
        <v>9</v>
      </c>
      <c r="Z222" s="8">
        <v>9.5</v>
      </c>
      <c r="AG222" s="8">
        <v>6</v>
      </c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>
        <v>3</v>
      </c>
      <c r="CE222" s="8"/>
      <c r="CF222" s="8"/>
      <c r="CG222" s="8"/>
      <c r="CH222" s="8">
        <v>6</v>
      </c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</row>
    <row r="223" spans="1:112" ht="15" customHeight="1">
      <c r="A223" s="8">
        <v>222</v>
      </c>
      <c r="B223" s="36" t="s">
        <v>167</v>
      </c>
      <c r="C223" t="s">
        <v>168</v>
      </c>
      <c r="D223" s="21" t="s">
        <v>169</v>
      </c>
      <c r="E223" s="28">
        <v>39678</v>
      </c>
      <c r="F223" s="28"/>
      <c r="G223" s="42">
        <v>-2</v>
      </c>
      <c r="H223" s="42"/>
      <c r="J223" s="8"/>
      <c r="K223" s="8" t="s">
        <v>48</v>
      </c>
      <c r="L223" s="8" t="s">
        <v>143</v>
      </c>
      <c r="M223" s="8">
        <f t="shared" si="20"/>
        <v>9</v>
      </c>
      <c r="N223" s="11">
        <f t="shared" si="21"/>
        <v>6.5399999999999991</v>
      </c>
      <c r="O223" s="8">
        <v>158</v>
      </c>
      <c r="P223" s="8" t="s">
        <v>271</v>
      </c>
      <c r="Q223" s="8" t="str">
        <f>IF(R223="","",IF(R223&lt;6,"6: Mediocre",IF(R223&lt;7,"5: Okay",IF(R223&lt;8,"4: Good",IF(R223&lt;9,"3: Very Good",IF(R223&lt;=9.5,"2: Incredible","1: Masterpiece"))))))</f>
        <v>4: Good</v>
      </c>
      <c r="R223" s="11">
        <f>IFERROR(ROUND(AVERAGE(V223:Z223),1),"")</f>
        <v>7.6</v>
      </c>
      <c r="S223" s="11">
        <f>1.8/4*10</f>
        <v>4.5</v>
      </c>
      <c r="T223" s="11"/>
      <c r="U223" s="11">
        <f>3.76/5*10</f>
        <v>7.52</v>
      </c>
      <c r="V223" s="8">
        <v>7.9</v>
      </c>
      <c r="W223" s="8">
        <v>8.3000000000000007</v>
      </c>
      <c r="X223" s="8">
        <v>7.6</v>
      </c>
      <c r="Y223" s="8">
        <v>7.3</v>
      </c>
      <c r="Z223" s="8">
        <v>6.9</v>
      </c>
      <c r="AQ223" s="8"/>
      <c r="AR223" s="8"/>
      <c r="AS223" s="8">
        <v>8</v>
      </c>
      <c r="AT223" s="8"/>
      <c r="AU223" s="8"/>
      <c r="AV223" s="8"/>
      <c r="AW223" s="8"/>
      <c r="AX223" s="8"/>
      <c r="AY223" s="8"/>
      <c r="AZ223" s="8"/>
      <c r="BA223" s="8"/>
      <c r="BB223" s="8">
        <v>9</v>
      </c>
      <c r="BC223" s="8"/>
      <c r="BD223" s="8">
        <v>15</v>
      </c>
      <c r="BE223" s="8"/>
      <c r="BF223" s="8"/>
      <c r="BG223" s="8"/>
      <c r="BH223" s="8"/>
      <c r="BI223" s="8">
        <v>10</v>
      </c>
      <c r="BJ223" s="8"/>
      <c r="BK223" s="8"/>
      <c r="BL223" s="8"/>
      <c r="BM223" s="8"/>
      <c r="BN223" s="8"/>
      <c r="BO223" s="8"/>
      <c r="BP223" s="8"/>
      <c r="BQ223" s="8">
        <v>10</v>
      </c>
      <c r="BR223" s="8"/>
      <c r="BS223" s="8">
        <v>9</v>
      </c>
      <c r="BT223" s="8"/>
      <c r="BU223" s="8"/>
      <c r="BV223" s="8"/>
      <c r="BW223" s="8"/>
      <c r="BX223" s="8"/>
      <c r="BY223" s="8"/>
      <c r="BZ223" s="8"/>
      <c r="CA223" s="8">
        <v>7</v>
      </c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</row>
    <row r="224" spans="1:112" ht="15" customHeight="1">
      <c r="A224" s="8">
        <v>223</v>
      </c>
      <c r="B224" s="36" t="s">
        <v>351</v>
      </c>
      <c r="C224" t="s">
        <v>351</v>
      </c>
      <c r="D224" s="21" t="s">
        <v>251</v>
      </c>
      <c r="E224" s="28">
        <v>40099</v>
      </c>
      <c r="F224" s="28"/>
      <c r="G224" s="42">
        <v>-1</v>
      </c>
      <c r="H224" s="42"/>
      <c r="J224" s="8"/>
      <c r="K224" s="8" t="s">
        <v>48</v>
      </c>
      <c r="L224" s="8" t="s">
        <v>143</v>
      </c>
      <c r="M224" s="8">
        <f t="shared" si="20"/>
        <v>3</v>
      </c>
      <c r="N224" s="11">
        <f t="shared" si="21"/>
        <v>7.6</v>
      </c>
      <c r="O224" s="8">
        <v>161</v>
      </c>
      <c r="P224" s="8" t="s">
        <v>271</v>
      </c>
      <c r="Q224" s="8" t="str">
        <f>IF(R224="","",IF(R224&lt;6,"6: Mediocre",IF(R224&lt;7,"5: Okay",IF(R224&lt;8,"4: Good",IF(R224&lt;9,"3: Very Good",IF(R224&lt;=9.5,"2: Incredible","1: Masterpiece"))))))</f>
        <v>4: Good</v>
      </c>
      <c r="R224" s="11">
        <f>IFERROR(ROUND(AVERAGE(V224:Z224),1),"")</f>
        <v>7.7</v>
      </c>
      <c r="S224" s="11">
        <f>3/4*10</f>
        <v>7.5</v>
      </c>
      <c r="T224" s="11"/>
      <c r="U224" s="11"/>
      <c r="V224" s="8">
        <v>7.3</v>
      </c>
      <c r="W224" s="8">
        <v>6.8</v>
      </c>
      <c r="X224" s="8">
        <v>9.3000000000000007</v>
      </c>
      <c r="Y224" s="8">
        <v>7.3</v>
      </c>
      <c r="Z224" s="8">
        <v>7.8</v>
      </c>
      <c r="AQ224" s="8"/>
      <c r="AR224" s="8"/>
      <c r="AS224" s="8"/>
      <c r="AT224" s="8"/>
      <c r="AU224" s="8"/>
      <c r="AV224" s="8">
        <v>1</v>
      </c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</row>
    <row r="225" spans="1:112" ht="15" customHeight="1">
      <c r="A225" s="8">
        <v>224</v>
      </c>
      <c r="B225" s="36" t="s">
        <v>167</v>
      </c>
      <c r="C225" t="s">
        <v>170</v>
      </c>
      <c r="D225" s="21" t="s">
        <v>169</v>
      </c>
      <c r="E225" s="28">
        <v>40456</v>
      </c>
      <c r="F225" s="28"/>
      <c r="G225" s="42">
        <v>-1</v>
      </c>
      <c r="H225" s="42"/>
      <c r="J225" s="8"/>
      <c r="K225" s="8" t="s">
        <v>48</v>
      </c>
      <c r="L225" s="8" t="s">
        <v>143</v>
      </c>
      <c r="M225" s="8">
        <f t="shared" si="20"/>
        <v>6</v>
      </c>
      <c r="N225" s="11">
        <f t="shared" si="21"/>
        <v>6.88</v>
      </c>
      <c r="O225" s="8">
        <v>159</v>
      </c>
      <c r="P225" s="8" t="s">
        <v>271</v>
      </c>
      <c r="Q225" s="8" t="str">
        <f t="shared" si="22"/>
        <v>4: Good</v>
      </c>
      <c r="R225" s="11">
        <f t="shared" si="23"/>
        <v>7.8</v>
      </c>
      <c r="S225" s="11">
        <f>2/4*10</f>
        <v>5</v>
      </c>
      <c r="T225" s="11"/>
      <c r="U225" s="11">
        <f>3.92/5*10</f>
        <v>7.84</v>
      </c>
      <c r="V225" s="8">
        <v>7</v>
      </c>
      <c r="W225" s="8">
        <v>9</v>
      </c>
      <c r="X225" s="8">
        <v>9</v>
      </c>
      <c r="Y225" s="8">
        <v>7</v>
      </c>
      <c r="Z225" s="8">
        <v>7</v>
      </c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>
        <v>10</v>
      </c>
      <c r="BC225" s="8"/>
      <c r="BD225" s="8">
        <v>16</v>
      </c>
      <c r="BE225" s="8"/>
      <c r="BF225" s="8"/>
      <c r="BG225" s="8"/>
      <c r="BH225" s="8"/>
      <c r="BI225" s="8">
        <v>11</v>
      </c>
      <c r="BJ225" s="8"/>
      <c r="BK225" s="8"/>
      <c r="BL225" s="8"/>
      <c r="BM225" s="8"/>
      <c r="BN225" s="8"/>
      <c r="BO225" s="8"/>
      <c r="BP225" s="8"/>
      <c r="BQ225" s="8"/>
      <c r="BR225" s="8"/>
      <c r="BS225" s="8">
        <v>10</v>
      </c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</row>
    <row r="226" spans="1:112" ht="15" customHeight="1">
      <c r="A226" s="8">
        <v>225</v>
      </c>
      <c r="B226" s="36" t="s">
        <v>185</v>
      </c>
      <c r="C226" t="s">
        <v>171</v>
      </c>
      <c r="D226" s="21" t="s">
        <v>172</v>
      </c>
      <c r="E226" s="28">
        <v>40876</v>
      </c>
      <c r="F226" s="28"/>
      <c r="G226" s="42">
        <v>0</v>
      </c>
      <c r="H226" s="42"/>
      <c r="J226" s="8"/>
      <c r="K226" s="8" t="s">
        <v>48</v>
      </c>
      <c r="L226" s="8" t="s">
        <v>143</v>
      </c>
      <c r="M226" s="8">
        <f t="shared" si="20"/>
        <v>4</v>
      </c>
      <c r="N226" s="11">
        <f t="shared" si="21"/>
        <v>6.9525000000000006</v>
      </c>
      <c r="O226" s="8">
        <v>163</v>
      </c>
      <c r="P226" s="8" t="s">
        <v>271</v>
      </c>
      <c r="Q226" s="8" t="str">
        <f>IF(R226="","",IF(R226&lt;6,"6: Mediocre",IF(R226&lt;7,"5: Okay",IF(R226&lt;8,"4: Good",IF(R226&lt;9,"3: Very Good",IF(R226&lt;=9.5,"2: Incredible","1: Masterpiece"))))))</f>
        <v>4: Good</v>
      </c>
      <c r="R226" s="11">
        <f>IFERROR(ROUND(AVERAGE(V226:Z226),1),"")</f>
        <v>7.8</v>
      </c>
      <c r="S226" s="11">
        <f>2.9/4*10</f>
        <v>7.25</v>
      </c>
      <c r="T226" s="11">
        <v>5</v>
      </c>
      <c r="U226" s="11">
        <f>3.88/5*10</f>
        <v>7.76</v>
      </c>
      <c r="V226" s="8">
        <v>6</v>
      </c>
      <c r="W226" s="8">
        <v>8</v>
      </c>
      <c r="X226" s="8">
        <v>9</v>
      </c>
      <c r="Y226" s="8">
        <v>8</v>
      </c>
      <c r="Z226" s="8">
        <v>8</v>
      </c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>
        <v>0</v>
      </c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</row>
    <row r="227" spans="1:112" ht="15" customHeight="1">
      <c r="A227" s="8">
        <v>226</v>
      </c>
      <c r="B227" s="36" t="s">
        <v>509</v>
      </c>
      <c r="C227" t="s">
        <v>674</v>
      </c>
      <c r="D227" s="21" t="s">
        <v>385</v>
      </c>
      <c r="E227" s="28">
        <v>41856</v>
      </c>
      <c r="F227" s="28"/>
      <c r="G227" s="42">
        <v>-5</v>
      </c>
      <c r="H227" s="42"/>
      <c r="J227" s="8"/>
      <c r="K227" s="8" t="s">
        <v>371</v>
      </c>
      <c r="L227" s="8" t="s">
        <v>41</v>
      </c>
      <c r="M227" s="8">
        <f t="shared" si="20"/>
        <v>0</v>
      </c>
      <c r="N227" s="11" t="str">
        <f t="shared" si="21"/>
        <v/>
      </c>
      <c r="O227" s="8"/>
      <c r="P227" s="8"/>
      <c r="Q227" s="8"/>
      <c r="R227" s="11"/>
      <c r="S227" s="11"/>
      <c r="T227" s="11"/>
      <c r="U227" s="11"/>
      <c r="V227" s="8"/>
      <c r="W227" s="8"/>
      <c r="X227" s="8"/>
      <c r="Y227" s="8"/>
      <c r="Z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</row>
    <row r="228" spans="1:112" ht="15" customHeight="1">
      <c r="A228" s="8">
        <v>227</v>
      </c>
      <c r="B228" s="36" t="s">
        <v>509</v>
      </c>
      <c r="C228" t="s">
        <v>636</v>
      </c>
      <c r="D228" s="21" t="s">
        <v>385</v>
      </c>
      <c r="E228" s="28">
        <v>41933</v>
      </c>
      <c r="F228" s="28"/>
      <c r="G228" s="42">
        <v>-5</v>
      </c>
      <c r="H228" s="42"/>
      <c r="J228" s="8"/>
      <c r="K228" s="8" t="s">
        <v>371</v>
      </c>
      <c r="L228" s="8" t="s">
        <v>41</v>
      </c>
      <c r="M228" s="8">
        <f t="shared" si="20"/>
        <v>1</v>
      </c>
      <c r="N228" s="11" t="str">
        <f t="shared" si="21"/>
        <v/>
      </c>
      <c r="O228" s="8"/>
      <c r="P228" s="8"/>
      <c r="Q228" s="8"/>
      <c r="R228" s="11"/>
      <c r="S228" s="11"/>
      <c r="T228" s="11"/>
      <c r="U228" s="11"/>
      <c r="V228" s="8"/>
      <c r="W228" s="8"/>
      <c r="X228" s="8"/>
      <c r="Y228" s="8"/>
      <c r="Z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>
        <v>2</v>
      </c>
    </row>
    <row r="229" spans="1:112" ht="15" customHeight="1">
      <c r="A229" s="8">
        <v>228</v>
      </c>
      <c r="B229" s="36" t="s">
        <v>509</v>
      </c>
      <c r="C229" t="s">
        <v>675</v>
      </c>
      <c r="D229" s="21" t="s">
        <v>385</v>
      </c>
      <c r="E229" s="28">
        <v>41949</v>
      </c>
      <c r="F229" s="28"/>
      <c r="G229" s="42">
        <v>-5</v>
      </c>
      <c r="H229" s="42"/>
      <c r="J229" s="8"/>
      <c r="K229" s="8" t="s">
        <v>371</v>
      </c>
      <c r="L229" s="8" t="s">
        <v>41</v>
      </c>
      <c r="M229" s="8">
        <f t="shared" si="20"/>
        <v>0</v>
      </c>
      <c r="N229" s="11" t="str">
        <f t="shared" si="21"/>
        <v/>
      </c>
      <c r="O229" s="8"/>
      <c r="P229" s="8"/>
      <c r="Q229" s="8"/>
      <c r="R229" s="11"/>
      <c r="S229" s="11"/>
      <c r="T229" s="11"/>
      <c r="U229" s="11"/>
      <c r="V229" s="8"/>
      <c r="W229" s="8"/>
      <c r="X229" s="8"/>
      <c r="Y229" s="8"/>
      <c r="Z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</row>
    <row r="230" spans="1:112" ht="15" customHeight="1">
      <c r="A230" s="8">
        <v>229</v>
      </c>
      <c r="B230" s="36" t="s">
        <v>509</v>
      </c>
      <c r="C230" t="s">
        <v>676</v>
      </c>
      <c r="D230" s="21" t="s">
        <v>385</v>
      </c>
      <c r="E230" s="28">
        <v>42080</v>
      </c>
      <c r="F230" s="28"/>
      <c r="G230" s="42">
        <v>-5</v>
      </c>
      <c r="H230" s="42"/>
      <c r="J230" s="8"/>
      <c r="K230" s="8" t="s">
        <v>371</v>
      </c>
      <c r="L230" s="8" t="s">
        <v>41</v>
      </c>
      <c r="M230" s="8">
        <f t="shared" si="20"/>
        <v>0</v>
      </c>
      <c r="N230" s="11" t="str">
        <f t="shared" si="21"/>
        <v/>
      </c>
      <c r="O230" s="8"/>
      <c r="P230" s="8"/>
      <c r="Q230" s="8"/>
      <c r="R230" s="11"/>
      <c r="S230" s="11"/>
      <c r="T230" s="11"/>
      <c r="U230" s="11"/>
      <c r="V230" s="8"/>
      <c r="W230" s="8"/>
      <c r="X230" s="8"/>
      <c r="Y230" s="8"/>
      <c r="Z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</row>
    <row r="231" spans="1:112" ht="15" customHeight="1">
      <c r="A231" s="8">
        <v>230</v>
      </c>
      <c r="B231" s="36" t="s">
        <v>509</v>
      </c>
      <c r="C231" t="s">
        <v>677</v>
      </c>
      <c r="D231" s="21" t="s">
        <v>385</v>
      </c>
      <c r="E231" s="28">
        <v>42159</v>
      </c>
      <c r="F231" s="28"/>
      <c r="G231" s="42">
        <v>-5</v>
      </c>
      <c r="H231" s="42"/>
      <c r="J231" s="8"/>
      <c r="K231" s="8" t="s">
        <v>371</v>
      </c>
      <c r="L231" s="8" t="s">
        <v>41</v>
      </c>
      <c r="M231" s="8">
        <f t="shared" si="20"/>
        <v>0</v>
      </c>
      <c r="N231" s="11" t="str">
        <f t="shared" si="21"/>
        <v/>
      </c>
      <c r="O231" s="8"/>
      <c r="P231" s="8"/>
      <c r="Q231" s="8"/>
      <c r="R231" s="11"/>
      <c r="S231" s="11"/>
      <c r="T231" s="11"/>
      <c r="U231" s="11"/>
      <c r="V231" s="8"/>
      <c r="W231" s="8"/>
      <c r="X231" s="8"/>
      <c r="Y231" s="8"/>
      <c r="Z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</row>
    <row r="232" spans="1:112" ht="15" customHeight="1">
      <c r="A232" s="8">
        <v>231</v>
      </c>
      <c r="B232" s="36" t="s">
        <v>509</v>
      </c>
      <c r="C232" t="s">
        <v>627</v>
      </c>
      <c r="D232" s="21" t="s">
        <v>628</v>
      </c>
      <c r="E232" s="28">
        <v>42040</v>
      </c>
      <c r="F232" s="28"/>
      <c r="G232" s="42">
        <v>-5</v>
      </c>
      <c r="H232" s="42"/>
      <c r="J232" s="8"/>
      <c r="K232" s="8" t="s">
        <v>371</v>
      </c>
      <c r="L232" s="8" t="s">
        <v>41</v>
      </c>
      <c r="M232" s="8">
        <f t="shared" si="20"/>
        <v>2</v>
      </c>
      <c r="N232" s="11" t="str">
        <f t="shared" si="21"/>
        <v/>
      </c>
      <c r="O232" s="8"/>
      <c r="P232" s="8"/>
      <c r="Q232" s="8"/>
      <c r="R232" s="11"/>
      <c r="S232" s="11"/>
      <c r="T232" s="11"/>
      <c r="U232" s="11"/>
      <c r="V232" s="8"/>
      <c r="W232" s="8"/>
      <c r="X232" s="8"/>
      <c r="Y232" s="8"/>
      <c r="Z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>
        <v>1</v>
      </c>
      <c r="DF232" s="8"/>
      <c r="DG232" s="8"/>
      <c r="DH232" s="8">
        <v>3</v>
      </c>
    </row>
    <row r="233" spans="1:112" ht="15" customHeight="1">
      <c r="A233" s="8">
        <v>232</v>
      </c>
      <c r="B233" s="36" t="s">
        <v>509</v>
      </c>
      <c r="C233" t="s">
        <v>629</v>
      </c>
      <c r="D233" s="21" t="s">
        <v>630</v>
      </c>
      <c r="E233" s="28">
        <v>41933</v>
      </c>
      <c r="F233" s="28"/>
      <c r="G233" s="42">
        <v>-5</v>
      </c>
      <c r="H233" s="42"/>
      <c r="J233" s="8"/>
      <c r="K233" s="8" t="s">
        <v>371</v>
      </c>
      <c r="L233" s="8" t="s">
        <v>41</v>
      </c>
      <c r="M233" s="8">
        <f t="shared" si="20"/>
        <v>1</v>
      </c>
      <c r="N233" s="11" t="str">
        <f t="shared" si="21"/>
        <v/>
      </c>
      <c r="O233" s="8"/>
      <c r="P233" s="8"/>
      <c r="Q233" s="8"/>
      <c r="R233" s="11"/>
      <c r="S233" s="11"/>
      <c r="T233" s="11"/>
      <c r="U233" s="11"/>
      <c r="V233" s="8"/>
      <c r="W233" s="8"/>
      <c r="X233" s="8"/>
      <c r="Y233" s="8"/>
      <c r="Z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>
        <v>2</v>
      </c>
      <c r="DF233" s="8"/>
      <c r="DG233" s="8"/>
      <c r="DH233" s="8"/>
    </row>
    <row r="234" spans="1:112" ht="15" customHeight="1">
      <c r="A234" s="8">
        <v>233</v>
      </c>
      <c r="B234" s="36" t="s">
        <v>631</v>
      </c>
      <c r="C234" t="s">
        <v>632</v>
      </c>
      <c r="D234" s="21" t="s">
        <v>28</v>
      </c>
      <c r="E234" s="28">
        <v>41933</v>
      </c>
      <c r="F234" s="28"/>
      <c r="G234" s="42">
        <v>-5</v>
      </c>
      <c r="H234" s="42"/>
      <c r="J234" s="8"/>
      <c r="K234" s="8" t="s">
        <v>371</v>
      </c>
      <c r="L234" s="8" t="s">
        <v>41</v>
      </c>
      <c r="M234" s="8">
        <f t="shared" si="20"/>
        <v>1</v>
      </c>
      <c r="N234" s="11" t="str">
        <f t="shared" si="21"/>
        <v/>
      </c>
      <c r="O234" s="8"/>
      <c r="P234" s="8"/>
      <c r="Q234" s="8"/>
      <c r="R234" s="11"/>
      <c r="S234" s="11"/>
      <c r="T234" s="11"/>
      <c r="U234" s="11"/>
      <c r="V234" s="8"/>
      <c r="W234" s="8"/>
      <c r="X234" s="8"/>
      <c r="Y234" s="8"/>
      <c r="Z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>
        <v>3</v>
      </c>
      <c r="DF234" s="8"/>
      <c r="DG234" s="8"/>
      <c r="DH234" s="8"/>
    </row>
    <row r="235" spans="1:112" ht="15" customHeight="1">
      <c r="A235" s="8">
        <v>234</v>
      </c>
      <c r="B235" s="36" t="s">
        <v>509</v>
      </c>
      <c r="C235" t="s">
        <v>668</v>
      </c>
      <c r="D235" s="21" t="s">
        <v>378</v>
      </c>
      <c r="E235" s="28">
        <v>41856</v>
      </c>
      <c r="F235" s="28"/>
      <c r="G235" s="42">
        <v>-5</v>
      </c>
      <c r="H235" s="42"/>
      <c r="J235" s="8"/>
      <c r="K235" s="8" t="s">
        <v>371</v>
      </c>
      <c r="L235" s="8" t="s">
        <v>41</v>
      </c>
      <c r="M235" s="8">
        <f t="shared" si="20"/>
        <v>0</v>
      </c>
      <c r="N235" s="11" t="str">
        <f t="shared" si="21"/>
        <v/>
      </c>
      <c r="O235" s="8"/>
      <c r="P235" s="8"/>
      <c r="Q235" s="8" t="str">
        <f>IF(R235="","",IF(R235&lt;6,"6: Mediocre",IF(R235&lt;7,"5: Okay",IF(R235&lt;8,"4: Good",IF(R235&lt;9,"3: Very Good",IF(R235&lt;=9.5,"2: Incredible","1: Masterpiece"))))))</f>
        <v/>
      </c>
      <c r="R235" s="11"/>
      <c r="S235" s="11"/>
      <c r="T235" s="11"/>
      <c r="U235" s="11"/>
      <c r="V235" s="8"/>
      <c r="W235" s="8"/>
      <c r="X235" s="8"/>
      <c r="Y235" s="8"/>
      <c r="Z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</row>
    <row r="236" spans="1:112" ht="15" customHeight="1">
      <c r="A236" s="8">
        <v>235</v>
      </c>
      <c r="B236" s="36" t="s">
        <v>509</v>
      </c>
      <c r="C236" t="s">
        <v>36</v>
      </c>
      <c r="D236" s="21" t="s">
        <v>17</v>
      </c>
      <c r="E236" s="28">
        <v>41915</v>
      </c>
      <c r="F236" s="28">
        <v>42065</v>
      </c>
      <c r="G236" s="42">
        <v>-5</v>
      </c>
      <c r="H236" s="42">
        <v>-4</v>
      </c>
      <c r="J236" s="8"/>
      <c r="K236" s="8" t="s">
        <v>43</v>
      </c>
      <c r="L236" s="8" t="s">
        <v>41</v>
      </c>
      <c r="M236" s="8">
        <f t="shared" si="20"/>
        <v>1</v>
      </c>
      <c r="N236" s="11" t="str">
        <f t="shared" si="21"/>
        <v/>
      </c>
      <c r="O236" s="8"/>
      <c r="P236" s="8"/>
      <c r="Q236" s="8" t="str">
        <f>IF(R236="","",IF(R236&lt;6,"6: Mediocre",IF(R236&lt;7,"5: Okay",IF(R236&lt;8,"4: Good",IF(R236&lt;9,"3: Very Good",IF(R236&lt;=9.5,"2: Incredible","1: Masterpiece"))))))</f>
        <v/>
      </c>
      <c r="R236" s="11"/>
      <c r="S236" s="11"/>
      <c r="T236" s="11"/>
      <c r="U236" s="11"/>
      <c r="V236" s="8"/>
      <c r="W236" s="8"/>
      <c r="X236" s="8"/>
      <c r="Y236" s="8"/>
      <c r="Z236" s="8"/>
      <c r="AH236" s="8">
        <v>0</v>
      </c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</row>
    <row r="237" spans="1:112" ht="15" customHeight="1">
      <c r="A237" s="8">
        <v>236</v>
      </c>
      <c r="B237" s="36" t="s">
        <v>631</v>
      </c>
      <c r="C237" t="s">
        <v>633</v>
      </c>
      <c r="D237" s="21" t="s">
        <v>28</v>
      </c>
      <c r="E237" s="28">
        <v>42066</v>
      </c>
      <c r="F237" s="28"/>
      <c r="G237" s="42">
        <v>-5</v>
      </c>
      <c r="H237" s="42">
        <v>-4</v>
      </c>
      <c r="J237" s="8"/>
      <c r="K237" s="8" t="s">
        <v>371</v>
      </c>
      <c r="L237" s="8" t="s">
        <v>41</v>
      </c>
      <c r="M237" s="8">
        <f t="shared" si="20"/>
        <v>1</v>
      </c>
      <c r="N237" s="11" t="str">
        <f t="shared" si="21"/>
        <v/>
      </c>
      <c r="O237" s="8"/>
      <c r="P237" s="8"/>
      <c r="Q237" s="8"/>
      <c r="R237" s="11"/>
      <c r="S237" s="11"/>
      <c r="T237" s="11"/>
      <c r="U237" s="11"/>
      <c r="V237" s="8"/>
      <c r="W237" s="8"/>
      <c r="X237" s="8"/>
      <c r="Y237" s="8"/>
      <c r="Z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>
        <v>4</v>
      </c>
      <c r="DF237" s="8"/>
      <c r="DG237" s="8"/>
      <c r="DH237" s="8"/>
    </row>
    <row r="238" spans="1:112" ht="15" customHeight="1">
      <c r="A238" s="8">
        <v>237</v>
      </c>
      <c r="B238" s="36" t="s">
        <v>631</v>
      </c>
      <c r="C238" t="s">
        <v>634</v>
      </c>
      <c r="D238" s="21" t="s">
        <v>28</v>
      </c>
      <c r="E238" s="28">
        <v>42192</v>
      </c>
      <c r="F238" s="28"/>
      <c r="G238" s="42">
        <v>-4</v>
      </c>
      <c r="H238" s="42"/>
      <c r="J238" s="8"/>
      <c r="K238" s="8" t="s">
        <v>371</v>
      </c>
      <c r="L238" s="8" t="s">
        <v>41</v>
      </c>
      <c r="M238" s="8">
        <f t="shared" si="20"/>
        <v>1</v>
      </c>
      <c r="N238" s="11" t="str">
        <f t="shared" si="21"/>
        <v/>
      </c>
      <c r="O238" s="8"/>
      <c r="P238" s="8"/>
      <c r="Q238" s="8"/>
      <c r="R238" s="11"/>
      <c r="S238" s="11"/>
      <c r="T238" s="11"/>
      <c r="U238" s="11"/>
      <c r="V238" s="8"/>
      <c r="W238" s="8"/>
      <c r="X238" s="8"/>
      <c r="Y238" s="8"/>
      <c r="Z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>
        <v>5</v>
      </c>
      <c r="DF238" s="8"/>
      <c r="DG238" s="8"/>
      <c r="DH238" s="8"/>
    </row>
    <row r="239" spans="1:112" ht="15" customHeight="1">
      <c r="A239" s="8">
        <v>238</v>
      </c>
      <c r="B239" s="36" t="s">
        <v>631</v>
      </c>
      <c r="C239" t="s">
        <v>635</v>
      </c>
      <c r="D239" s="21" t="s">
        <v>28</v>
      </c>
      <c r="E239" s="28">
        <v>42283</v>
      </c>
      <c r="F239" s="28"/>
      <c r="G239" s="42">
        <v>-4</v>
      </c>
      <c r="H239" s="42"/>
      <c r="J239" s="8"/>
      <c r="K239" s="8" t="s">
        <v>371</v>
      </c>
      <c r="L239" s="8" t="s">
        <v>41</v>
      </c>
      <c r="M239" s="8">
        <f t="shared" si="20"/>
        <v>1</v>
      </c>
      <c r="N239" s="11" t="str">
        <f t="shared" si="21"/>
        <v/>
      </c>
      <c r="O239" s="8"/>
      <c r="P239" s="8"/>
      <c r="Q239" s="8"/>
      <c r="R239" s="11"/>
      <c r="S239" s="11"/>
      <c r="T239" s="11"/>
      <c r="U239" s="11"/>
      <c r="V239" s="8"/>
      <c r="W239" s="8"/>
      <c r="X239" s="8"/>
      <c r="Y239" s="8"/>
      <c r="Z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>
        <v>6</v>
      </c>
      <c r="DF239" s="8"/>
      <c r="DG239" s="8"/>
      <c r="DH239" s="8"/>
    </row>
    <row r="240" spans="1:112" ht="15" customHeight="1">
      <c r="A240" s="8">
        <v>239</v>
      </c>
      <c r="B240" s="36" t="s">
        <v>509</v>
      </c>
      <c r="C240" t="s">
        <v>37</v>
      </c>
      <c r="D240" s="21" t="s">
        <v>17</v>
      </c>
      <c r="E240" s="28">
        <v>42175</v>
      </c>
      <c r="F240" s="28">
        <v>42432</v>
      </c>
      <c r="G240" s="42">
        <v>-4</v>
      </c>
      <c r="H240" s="42">
        <v>-3</v>
      </c>
      <c r="J240" s="8"/>
      <c r="K240" s="8" t="s">
        <v>43</v>
      </c>
      <c r="L240" s="8" t="s">
        <v>41</v>
      </c>
      <c r="M240" s="8">
        <f t="shared" si="20"/>
        <v>1</v>
      </c>
      <c r="N240" s="11" t="str">
        <f t="shared" si="21"/>
        <v/>
      </c>
      <c r="O240" s="8"/>
      <c r="P240" s="8"/>
      <c r="Q240" s="8" t="str">
        <f t="shared" ref="Q240:Q297" si="28">IF(R240="","",IF(R240&lt;6,"6: Mediocre",IF(R240&lt;7,"5: Okay",IF(R240&lt;8,"4: Good",IF(R240&lt;9,"3: Very Good",IF(R240&lt;=9.5,"2: Incredible","1: Masterpiece"))))))</f>
        <v/>
      </c>
      <c r="R240" s="11"/>
      <c r="S240" s="11"/>
      <c r="T240" s="11"/>
      <c r="U240" s="11"/>
      <c r="V240" s="8"/>
      <c r="W240" s="8"/>
      <c r="X240" s="8"/>
      <c r="Y240" s="8"/>
      <c r="Z240" s="8"/>
      <c r="AH240" s="8">
        <v>0</v>
      </c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</row>
    <row r="241" spans="1:112" ht="15" customHeight="1">
      <c r="A241" s="8">
        <v>240</v>
      </c>
      <c r="B241" s="36" t="s">
        <v>97</v>
      </c>
      <c r="C241" t="s">
        <v>66</v>
      </c>
      <c r="D241" s="21" t="s">
        <v>52</v>
      </c>
      <c r="E241" s="28">
        <v>42979</v>
      </c>
      <c r="F241" s="28"/>
      <c r="G241" s="42">
        <v>-3</v>
      </c>
      <c r="H241" s="42"/>
      <c r="J241" s="8"/>
      <c r="K241" s="8" t="s">
        <v>386</v>
      </c>
      <c r="L241" s="8" t="s">
        <v>41</v>
      </c>
      <c r="M241" s="8">
        <f t="shared" si="20"/>
        <v>10</v>
      </c>
      <c r="N241" s="11">
        <f t="shared" si="21"/>
        <v>8.59</v>
      </c>
      <c r="O241" s="8">
        <v>11</v>
      </c>
      <c r="P241" s="8" t="s">
        <v>256</v>
      </c>
      <c r="Q241" s="8" t="str">
        <f>IF(R241="","",IF(R241&lt;6,"6: Mediocre",IF(R241&lt;7,"5: Okay",IF(R241&lt;8,"4: Good",IF(R241&lt;9,"3: Very Good",IF(R241&lt;=9.5,"2: Incredible","1: Masterpiece"))))))</f>
        <v>3: Very Good</v>
      </c>
      <c r="R241" s="11">
        <f>IFERROR(ROUND(AVERAGE(V241:Z241),1),"")</f>
        <v>8.9</v>
      </c>
      <c r="S241" s="11"/>
      <c r="T241" s="11"/>
      <c r="U241" s="11">
        <f>4.14/5*10</f>
        <v>8.2799999999999994</v>
      </c>
      <c r="V241" s="8">
        <v>8.5</v>
      </c>
      <c r="W241" s="8">
        <v>9</v>
      </c>
      <c r="X241" s="8">
        <v>8.5</v>
      </c>
      <c r="Y241" s="8">
        <v>9.5</v>
      </c>
      <c r="Z241" s="8">
        <v>9</v>
      </c>
      <c r="AA241" s="8">
        <v>3</v>
      </c>
      <c r="AN241" s="8">
        <v>5</v>
      </c>
      <c r="AQ241" s="8"/>
      <c r="AR241" s="8"/>
      <c r="AS241" s="8"/>
      <c r="AT241" s="8">
        <v>11</v>
      </c>
      <c r="AU241" s="8"/>
      <c r="AV241" s="8"/>
      <c r="AW241" s="8">
        <v>4</v>
      </c>
      <c r="AX241" s="8"/>
      <c r="AY241" s="8"/>
      <c r="AZ241" s="8"/>
      <c r="BA241" s="8"/>
      <c r="BB241" s="8"/>
      <c r="BC241" s="8"/>
      <c r="BD241" s="8"/>
      <c r="BE241" s="8"/>
      <c r="BF241" s="8"/>
      <c r="BG241" s="8">
        <v>3</v>
      </c>
      <c r="BH241" s="8"/>
      <c r="BI241" s="8"/>
      <c r="BJ241" s="8">
        <v>5</v>
      </c>
      <c r="BK241" s="8"/>
      <c r="BL241" s="8"/>
      <c r="BM241" s="8">
        <v>7</v>
      </c>
      <c r="BN241" s="8"/>
      <c r="BO241" s="8"/>
      <c r="BP241" s="8"/>
      <c r="BQ241" s="8"/>
      <c r="BR241" s="8"/>
      <c r="BS241" s="8">
        <v>3</v>
      </c>
      <c r="BT241" s="8"/>
      <c r="BU241" s="8"/>
      <c r="BV241" s="8"/>
      <c r="BW241" s="8"/>
      <c r="BX241" s="8"/>
      <c r="BY241" s="8"/>
      <c r="BZ241" s="8"/>
      <c r="CA241" s="8"/>
      <c r="CB241" s="8"/>
      <c r="CC241" s="8">
        <v>1</v>
      </c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</row>
    <row r="242" spans="1:112" ht="15" customHeight="1">
      <c r="A242" s="8">
        <v>241</v>
      </c>
      <c r="B242" s="36" t="s">
        <v>490</v>
      </c>
      <c r="C242" t="s">
        <v>120</v>
      </c>
      <c r="D242" s="21" t="s">
        <v>119</v>
      </c>
      <c r="E242" s="28">
        <v>42836</v>
      </c>
      <c r="F242" s="28"/>
      <c r="G242" s="42">
        <v>-11</v>
      </c>
      <c r="H242" s="42">
        <v>-2</v>
      </c>
      <c r="J242" s="8"/>
      <c r="K242" s="8" t="s">
        <v>48</v>
      </c>
      <c r="L242" s="8" t="s">
        <v>41</v>
      </c>
      <c r="M242" s="8">
        <f t="shared" si="20"/>
        <v>7</v>
      </c>
      <c r="N242" s="11">
        <f t="shared" si="21"/>
        <v>8.379999999999999</v>
      </c>
      <c r="O242" s="8">
        <v>9</v>
      </c>
      <c r="P242" s="8" t="s">
        <v>256</v>
      </c>
      <c r="Q242" s="8" t="str">
        <f t="shared" si="28"/>
        <v>3: Very Good</v>
      </c>
      <c r="R242" s="11">
        <f t="shared" ref="R242:R297" si="29">IFERROR(ROUND(AVERAGE(V242:Z242),1),"")</f>
        <v>8.1999999999999993</v>
      </c>
      <c r="S242" s="11"/>
      <c r="T242" s="11"/>
      <c r="U242" s="11">
        <f>4.28/5*10</f>
        <v>8.56</v>
      </c>
      <c r="V242" s="8">
        <v>8.6</v>
      </c>
      <c r="W242" s="8">
        <v>8.1999999999999993</v>
      </c>
      <c r="X242" s="8">
        <v>8</v>
      </c>
      <c r="Y242" s="8">
        <v>7.8</v>
      </c>
      <c r="Z242" s="8">
        <v>8.4</v>
      </c>
      <c r="AA242" s="8">
        <v>12</v>
      </c>
      <c r="AH242" s="8">
        <v>4</v>
      </c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>
        <v>15</v>
      </c>
      <c r="BJ242" s="8"/>
      <c r="BK242" s="8">
        <v>1</v>
      </c>
      <c r="BL242" s="8">
        <v>2</v>
      </c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>
        <v>8</v>
      </c>
      <c r="DE242" s="8"/>
      <c r="DF242" s="8"/>
      <c r="DG242" s="8"/>
      <c r="DH242" s="8"/>
    </row>
    <row r="243" spans="1:112" ht="15" customHeight="1">
      <c r="A243" s="8">
        <v>242</v>
      </c>
      <c r="B243" s="36" t="s">
        <v>671</v>
      </c>
      <c r="C243" t="s">
        <v>672</v>
      </c>
      <c r="D243" s="50" t="s">
        <v>378</v>
      </c>
      <c r="E243" s="28">
        <v>40330</v>
      </c>
      <c r="F243" s="28"/>
      <c r="G243" s="42">
        <v>-2</v>
      </c>
      <c r="H243" s="42">
        <v>-1</v>
      </c>
      <c r="J243" s="8"/>
      <c r="K243" s="8" t="s">
        <v>371</v>
      </c>
      <c r="L243" s="8" t="s">
        <v>41</v>
      </c>
      <c r="M243" s="8">
        <f t="shared" si="20"/>
        <v>0</v>
      </c>
      <c r="N243" s="11" t="str">
        <f t="shared" si="21"/>
        <v/>
      </c>
      <c r="O243" s="8"/>
      <c r="P243" s="8"/>
      <c r="Q243" s="8" t="str">
        <f>IF(R243="","",IF(R243&lt;6,"6: Mediocre",IF(R243&lt;7,"5: Okay",IF(R243&lt;8,"4: Good",IF(R243&lt;9,"3: Very Good",IF(R243&lt;=9.5,"2: Incredible","1: Masterpiece"))))))</f>
        <v/>
      </c>
      <c r="R243" s="11"/>
      <c r="S243" s="11"/>
      <c r="T243" s="11"/>
      <c r="U243" s="11"/>
      <c r="V243" s="8"/>
      <c r="W243" s="8"/>
      <c r="X243" s="8"/>
      <c r="Y243" s="8"/>
      <c r="Z243" s="8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</row>
    <row r="244" spans="1:112" ht="15" customHeight="1">
      <c r="A244" s="8">
        <v>243</v>
      </c>
      <c r="B244" s="36" t="s">
        <v>671</v>
      </c>
      <c r="C244" t="s">
        <v>673</v>
      </c>
      <c r="D244" s="50" t="s">
        <v>378</v>
      </c>
      <c r="E244" s="28">
        <v>40330</v>
      </c>
      <c r="F244" s="28"/>
      <c r="G244" s="42">
        <v>-2</v>
      </c>
      <c r="H244" s="42">
        <v>-1</v>
      </c>
      <c r="J244" s="8"/>
      <c r="K244" s="8" t="s">
        <v>371</v>
      </c>
      <c r="L244" s="8" t="s">
        <v>41</v>
      </c>
      <c r="M244" s="8">
        <f t="shared" si="20"/>
        <v>0</v>
      </c>
      <c r="N244" s="11" t="str">
        <f t="shared" si="21"/>
        <v/>
      </c>
      <c r="O244" s="8"/>
      <c r="P244" s="8"/>
      <c r="Q244" s="8" t="str">
        <f>IF(R244="","",IF(R244&lt;6,"6: Mediocre",IF(R244&lt;7,"5: Okay",IF(R244&lt;8,"4: Good",IF(R244&lt;9,"3: Very Good",IF(R244&lt;=9.5,"2: Incredible","1: Masterpiece"))))))</f>
        <v/>
      </c>
      <c r="R244" s="11"/>
      <c r="S244" s="11"/>
      <c r="T244" s="11"/>
      <c r="U244" s="11"/>
      <c r="V244" s="8"/>
      <c r="W244" s="8"/>
      <c r="X244" s="8"/>
      <c r="Y244" s="8"/>
      <c r="Z244" s="8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</row>
    <row r="245" spans="1:112" ht="15" customHeight="1">
      <c r="A245" s="8">
        <v>244</v>
      </c>
      <c r="B245" s="36" t="s">
        <v>509</v>
      </c>
      <c r="C245" t="s">
        <v>38</v>
      </c>
      <c r="D245" s="21" t="s">
        <v>17</v>
      </c>
      <c r="E245" s="28">
        <v>42637</v>
      </c>
      <c r="F245" s="28">
        <v>42819</v>
      </c>
      <c r="G245" s="42">
        <v>-2</v>
      </c>
      <c r="H245" s="42">
        <v>-1</v>
      </c>
      <c r="J245" s="8"/>
      <c r="K245" s="8" t="s">
        <v>43</v>
      </c>
      <c r="L245" s="8" t="s">
        <v>41</v>
      </c>
      <c r="M245" s="8">
        <f t="shared" si="20"/>
        <v>1</v>
      </c>
      <c r="N245" s="11" t="str">
        <f t="shared" si="21"/>
        <v/>
      </c>
      <c r="O245" s="8"/>
      <c r="P245" s="8"/>
      <c r="Q245" s="8" t="str">
        <f t="shared" si="28"/>
        <v/>
      </c>
      <c r="R245" s="11"/>
      <c r="S245" s="11"/>
      <c r="T245" s="11"/>
      <c r="U245" s="11"/>
      <c r="V245" s="8"/>
      <c r="W245" s="8"/>
      <c r="X245" s="8"/>
      <c r="Y245" s="8"/>
      <c r="Z245" s="8"/>
      <c r="AH245" s="8">
        <v>0</v>
      </c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</row>
    <row r="246" spans="1:112" ht="15" customHeight="1">
      <c r="A246" s="8">
        <v>245</v>
      </c>
      <c r="B246" s="36" t="s">
        <v>490</v>
      </c>
      <c r="C246" t="s">
        <v>121</v>
      </c>
      <c r="D246" s="21" t="s">
        <v>119</v>
      </c>
      <c r="E246" s="28">
        <v>43305</v>
      </c>
      <c r="F246" s="28"/>
      <c r="G246" s="42">
        <v>-19</v>
      </c>
      <c r="H246" s="42">
        <v>-2</v>
      </c>
      <c r="J246" s="8"/>
      <c r="K246" s="8" t="s">
        <v>48</v>
      </c>
      <c r="L246" s="8" t="s">
        <v>41</v>
      </c>
      <c r="M246" s="8">
        <f t="shared" si="20"/>
        <v>10</v>
      </c>
      <c r="N246" s="11">
        <f t="shared" si="21"/>
        <v>7.21</v>
      </c>
      <c r="O246" s="8">
        <v>31</v>
      </c>
      <c r="P246" s="8" t="s">
        <v>256</v>
      </c>
      <c r="Q246" s="8" t="str">
        <f t="shared" si="28"/>
        <v>5: Okay</v>
      </c>
      <c r="R246" s="11">
        <f t="shared" si="29"/>
        <v>6.6</v>
      </c>
      <c r="S246" s="11"/>
      <c r="T246" s="11"/>
      <c r="U246" s="11">
        <f>3.91/5*10</f>
        <v>7.82</v>
      </c>
      <c r="V246" s="8">
        <v>6.2</v>
      </c>
      <c r="W246" s="8">
        <v>7</v>
      </c>
      <c r="X246" s="8">
        <v>7.2</v>
      </c>
      <c r="Y246" s="8">
        <v>6.7</v>
      </c>
      <c r="Z246" s="8">
        <v>5.8</v>
      </c>
      <c r="AA246" s="8">
        <v>13</v>
      </c>
      <c r="AF246" s="8">
        <v>5</v>
      </c>
      <c r="AH246" s="8">
        <v>5</v>
      </c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>
        <v>0</v>
      </c>
      <c r="BD246" s="8"/>
      <c r="BE246" s="8"/>
      <c r="BF246" s="8"/>
      <c r="BG246" s="8"/>
      <c r="BH246" s="8"/>
      <c r="BI246" s="8">
        <v>16</v>
      </c>
      <c r="BJ246" s="8"/>
      <c r="BK246" s="8"/>
      <c r="BL246" s="8"/>
      <c r="BM246" s="8"/>
      <c r="BN246" s="8"/>
      <c r="BO246" s="8"/>
      <c r="BP246" s="8"/>
      <c r="BQ246" s="8"/>
      <c r="BR246" s="8">
        <v>7.5</v>
      </c>
      <c r="BS246" s="8"/>
      <c r="BT246" s="8"/>
      <c r="BU246" s="8"/>
      <c r="BV246" s="8"/>
      <c r="BW246" s="8"/>
      <c r="BX246" s="8"/>
      <c r="BY246" s="8">
        <v>3</v>
      </c>
      <c r="BZ246" s="8"/>
      <c r="CA246" s="8">
        <v>6</v>
      </c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>
        <v>9</v>
      </c>
      <c r="DE246" s="8"/>
      <c r="DF246" s="8"/>
      <c r="DG246" s="8"/>
      <c r="DH246" s="8"/>
    </row>
    <row r="247" spans="1:112" ht="15" customHeight="1">
      <c r="A247" s="8">
        <v>246</v>
      </c>
      <c r="B247" s="36" t="s">
        <v>509</v>
      </c>
      <c r="C247" t="s">
        <v>521</v>
      </c>
      <c r="D247" s="21" t="s">
        <v>17</v>
      </c>
      <c r="E247" s="28">
        <v>43024</v>
      </c>
      <c r="F247" s="28">
        <v>43150</v>
      </c>
      <c r="G247" s="42">
        <v>-1</v>
      </c>
      <c r="H247" s="42">
        <v>0</v>
      </c>
      <c r="J247" s="8"/>
      <c r="K247" s="8" t="s">
        <v>43</v>
      </c>
      <c r="L247" s="8" t="s">
        <v>41</v>
      </c>
      <c r="M247" s="8">
        <f t="shared" si="20"/>
        <v>1</v>
      </c>
      <c r="N247" s="11" t="str">
        <f t="shared" si="21"/>
        <v/>
      </c>
      <c r="O247" s="8"/>
      <c r="P247" s="8"/>
      <c r="Q247" s="8" t="str">
        <f t="shared" si="28"/>
        <v/>
      </c>
      <c r="R247" s="11"/>
      <c r="S247" s="11"/>
      <c r="T247" s="11"/>
      <c r="U247" s="11"/>
      <c r="V247" s="8"/>
      <c r="W247" s="8"/>
      <c r="X247" s="8"/>
      <c r="Y247" s="8"/>
      <c r="Z247" s="8"/>
      <c r="AH247" s="8">
        <v>0</v>
      </c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</row>
    <row r="248" spans="1:112" ht="15" customHeight="1">
      <c r="A248" s="8">
        <v>247</v>
      </c>
      <c r="B248" s="36" t="s">
        <v>490</v>
      </c>
      <c r="C248" t="s">
        <v>118</v>
      </c>
      <c r="D248" s="21" t="s">
        <v>119</v>
      </c>
      <c r="E248" s="28">
        <v>43669</v>
      </c>
      <c r="F248" s="28"/>
      <c r="G248" s="42">
        <v>-1</v>
      </c>
      <c r="H248" s="42"/>
      <c r="J248" s="8"/>
      <c r="K248" s="8" t="s">
        <v>48</v>
      </c>
      <c r="L248" s="8" t="s">
        <v>41</v>
      </c>
      <c r="M248" s="8">
        <f t="shared" si="20"/>
        <v>3</v>
      </c>
      <c r="N248" s="11">
        <f t="shared" si="21"/>
        <v>7.59</v>
      </c>
      <c r="O248" s="8">
        <v>32</v>
      </c>
      <c r="P248" s="8" t="s">
        <v>256</v>
      </c>
      <c r="Q248" s="8" t="str">
        <f t="shared" si="28"/>
        <v>5: Okay</v>
      </c>
      <c r="R248" s="11">
        <f t="shared" si="29"/>
        <v>6.7</v>
      </c>
      <c r="S248" s="11"/>
      <c r="T248" s="11"/>
      <c r="U248" s="11">
        <f>4.24/5*10</f>
        <v>8.48</v>
      </c>
      <c r="V248" s="8">
        <v>6.3</v>
      </c>
      <c r="W248" s="8">
        <v>6.8</v>
      </c>
      <c r="X248" s="8">
        <v>6.8</v>
      </c>
      <c r="Y248" s="8">
        <v>7</v>
      </c>
      <c r="Z248" s="8">
        <v>6.4</v>
      </c>
      <c r="AA248" s="8">
        <v>14</v>
      </c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>
        <v>10</v>
      </c>
      <c r="DE248" s="8"/>
      <c r="DF248" s="8"/>
      <c r="DG248" s="8"/>
      <c r="DH248" s="8"/>
    </row>
    <row r="249" spans="1:112" ht="15" customHeight="1">
      <c r="A249" s="8">
        <v>248</v>
      </c>
      <c r="B249" s="36" t="s">
        <v>509</v>
      </c>
      <c r="C249" t="s">
        <v>522</v>
      </c>
      <c r="D249" s="21" t="s">
        <v>17</v>
      </c>
      <c r="E249" s="28">
        <v>43150</v>
      </c>
      <c r="F249" s="28">
        <v>43164</v>
      </c>
      <c r="G249" s="42">
        <v>-1</v>
      </c>
      <c r="H249" s="42">
        <v>0</v>
      </c>
      <c r="J249" s="8"/>
      <c r="K249" s="8" t="s">
        <v>43</v>
      </c>
      <c r="L249" s="8" t="s">
        <v>41</v>
      </c>
      <c r="M249" s="8">
        <f t="shared" si="20"/>
        <v>1</v>
      </c>
      <c r="N249" s="11" t="str">
        <f t="shared" si="21"/>
        <v/>
      </c>
      <c r="O249" s="8"/>
      <c r="P249" s="8"/>
      <c r="Q249" s="8" t="str">
        <f t="shared" si="28"/>
        <v/>
      </c>
      <c r="R249" s="11"/>
      <c r="S249" s="11"/>
      <c r="T249" s="11"/>
      <c r="U249" s="11"/>
      <c r="V249" s="8"/>
      <c r="W249" s="8"/>
      <c r="X249" s="8"/>
      <c r="Y249" s="8"/>
      <c r="Z249" s="8"/>
      <c r="AH249" s="8">
        <v>0</v>
      </c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</row>
    <row r="250" spans="1:112" ht="15" customHeight="1">
      <c r="A250" s="8">
        <v>249</v>
      </c>
      <c r="B250" s="36" t="s">
        <v>360</v>
      </c>
      <c r="C250" t="s">
        <v>359</v>
      </c>
      <c r="D250" s="21" t="s">
        <v>358</v>
      </c>
      <c r="E250" s="28">
        <v>43606</v>
      </c>
      <c r="F250" s="28"/>
      <c r="G250" s="42">
        <v>-2</v>
      </c>
      <c r="H250" s="42">
        <v>0</v>
      </c>
      <c r="J250" s="8"/>
      <c r="K250" s="8" t="s">
        <v>353</v>
      </c>
      <c r="L250" s="8" t="s">
        <v>41</v>
      </c>
      <c r="M250" s="8">
        <f t="shared" si="20"/>
        <v>0</v>
      </c>
      <c r="N250" s="11" t="str">
        <f t="shared" si="21"/>
        <v/>
      </c>
      <c r="O250" s="8"/>
      <c r="P250" s="8"/>
      <c r="Q250" s="8" t="str">
        <f>IF(R250="","",IF(R250&lt;6,"6: Mediocre",IF(R250&lt;7,"5: Okay",IF(R250&lt;8,"4: Good",IF(R250&lt;9,"3: Very Good",IF(R250&lt;=9.5,"2: Incredible","1: Masterpiece"))))))</f>
        <v/>
      </c>
      <c r="R250" s="11"/>
      <c r="S250" s="11"/>
      <c r="T250" s="11"/>
      <c r="U250" s="11"/>
      <c r="V250" s="8"/>
      <c r="W250" s="8"/>
      <c r="X250" s="8"/>
      <c r="Y250" s="8"/>
      <c r="Z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</row>
    <row r="251" spans="1:112" ht="15" customHeight="1">
      <c r="A251" s="8">
        <v>250</v>
      </c>
      <c r="C251" t="s">
        <v>176</v>
      </c>
      <c r="D251" s="21" t="s">
        <v>186</v>
      </c>
      <c r="E251" s="28">
        <v>39371</v>
      </c>
      <c r="F251" s="28"/>
      <c r="G251" s="42">
        <v>-3</v>
      </c>
      <c r="H251" s="42">
        <v>0</v>
      </c>
      <c r="J251" s="8"/>
      <c r="K251" s="8" t="s">
        <v>48</v>
      </c>
      <c r="L251" s="8" t="s">
        <v>143</v>
      </c>
      <c r="M251" s="8">
        <f t="shared" si="20"/>
        <v>4</v>
      </c>
      <c r="N251" s="11">
        <f t="shared" si="21"/>
        <v>6.5366666666666662</v>
      </c>
      <c r="O251" s="8">
        <v>162</v>
      </c>
      <c r="P251" s="8" t="s">
        <v>271</v>
      </c>
      <c r="Q251" s="8" t="str">
        <f>IF(R251="","",IF(R251&lt;6,"6: Mediocre",IF(R251&lt;7,"5: Okay",IF(R251&lt;8,"4: Good",IF(R251&lt;9,"3: Very Good",IF(R251&lt;=9.5,"2: Incredible","1: Masterpiece"))))))</f>
        <v>4: Good</v>
      </c>
      <c r="R251" s="11">
        <f>IFERROR(ROUND(AVERAGE(V251:Z251),1),"")</f>
        <v>7.7</v>
      </c>
      <c r="S251" s="11">
        <f>(0.4+3)/2/4*10</f>
        <v>4.25</v>
      </c>
      <c r="T251" s="11"/>
      <c r="U251" s="11">
        <f>3.83/5*10</f>
        <v>7.66</v>
      </c>
      <c r="V251" s="8">
        <v>7</v>
      </c>
      <c r="W251" s="8">
        <v>8.5</v>
      </c>
      <c r="X251" s="8">
        <v>8</v>
      </c>
      <c r="Y251" s="8">
        <v>8</v>
      </c>
      <c r="Z251" s="8">
        <v>7</v>
      </c>
      <c r="AJ251" s="8">
        <v>3</v>
      </c>
      <c r="AQ251" s="8"/>
      <c r="AR251" s="8"/>
      <c r="AS251" s="8"/>
      <c r="AT251" s="8"/>
      <c r="AU251" s="8"/>
      <c r="AV251" s="8"/>
      <c r="AW251" s="8"/>
      <c r="AX251" s="8">
        <v>6</v>
      </c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</row>
    <row r="252" spans="1:112" ht="15" customHeight="1">
      <c r="A252" s="8">
        <v>251</v>
      </c>
      <c r="B252" s="36" t="s">
        <v>173</v>
      </c>
      <c r="C252" t="s">
        <v>174</v>
      </c>
      <c r="D252" s="21" t="s">
        <v>175</v>
      </c>
      <c r="E252" s="28">
        <v>35462</v>
      </c>
      <c r="F252" s="28"/>
      <c r="G252" s="42">
        <v>0</v>
      </c>
      <c r="H252" s="42">
        <v>1</v>
      </c>
      <c r="J252" s="8"/>
      <c r="K252" s="8" t="s">
        <v>48</v>
      </c>
      <c r="L252" s="8" t="s">
        <v>143</v>
      </c>
      <c r="M252" s="8">
        <f t="shared" si="20"/>
        <v>2</v>
      </c>
      <c r="N252" s="11">
        <f t="shared" si="21"/>
        <v>7.02</v>
      </c>
      <c r="O252" s="8">
        <v>165</v>
      </c>
      <c r="P252" s="8" t="s">
        <v>271</v>
      </c>
      <c r="Q252" s="8" t="str">
        <f t="shared" si="28"/>
        <v>4: Good</v>
      </c>
      <c r="R252" s="11">
        <f t="shared" si="29"/>
        <v>7</v>
      </c>
      <c r="S252" s="11"/>
      <c r="T252" s="11"/>
      <c r="U252" s="11">
        <f>3.52/5*10</f>
        <v>7.0399999999999991</v>
      </c>
      <c r="V252" s="8">
        <v>7</v>
      </c>
      <c r="W252" s="8">
        <v>8</v>
      </c>
      <c r="X252" s="8">
        <v>8</v>
      </c>
      <c r="Y252" s="8">
        <v>6</v>
      </c>
      <c r="Z252" s="8">
        <v>6</v>
      </c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>
        <v>1</v>
      </c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</row>
    <row r="253" spans="1:112" ht="15" customHeight="1">
      <c r="A253" s="8">
        <v>252</v>
      </c>
      <c r="B253" s="36" t="s">
        <v>138</v>
      </c>
      <c r="C253" t="s">
        <v>69</v>
      </c>
      <c r="D253" s="21" t="s">
        <v>70</v>
      </c>
      <c r="E253" s="28">
        <v>42857</v>
      </c>
      <c r="F253" s="28"/>
      <c r="G253" s="42">
        <v>-13</v>
      </c>
      <c r="H253" s="42">
        <v>0</v>
      </c>
      <c r="J253" s="8"/>
      <c r="K253" s="8" t="s">
        <v>386</v>
      </c>
      <c r="L253" s="8" t="s">
        <v>41</v>
      </c>
      <c r="M253" s="8">
        <f t="shared" si="20"/>
        <v>7</v>
      </c>
      <c r="N253" s="11">
        <f t="shared" si="21"/>
        <v>8.0300000000000011</v>
      </c>
      <c r="O253" s="8">
        <v>44</v>
      </c>
      <c r="P253" s="8" t="s">
        <v>264</v>
      </c>
      <c r="Q253" s="8" t="str">
        <f t="shared" si="28"/>
        <v>3: Very Good</v>
      </c>
      <c r="R253" s="11">
        <f t="shared" si="29"/>
        <v>8.4</v>
      </c>
      <c r="S253" s="11"/>
      <c r="T253" s="11"/>
      <c r="U253" s="11">
        <f>3.83/5*10</f>
        <v>7.66</v>
      </c>
      <c r="V253" s="8">
        <v>8.5</v>
      </c>
      <c r="W253" s="8">
        <v>8.3000000000000007</v>
      </c>
      <c r="X253" s="8">
        <v>8.3000000000000007</v>
      </c>
      <c r="Y253" s="8">
        <v>8.3000000000000007</v>
      </c>
      <c r="Z253" s="8">
        <v>8.8000000000000007</v>
      </c>
      <c r="AA253" s="8">
        <v>1</v>
      </c>
      <c r="AI253" s="8">
        <v>3</v>
      </c>
      <c r="AQ253" s="8"/>
      <c r="AR253" s="8"/>
      <c r="AS253" s="8"/>
      <c r="AT253" s="8"/>
      <c r="AU253" s="8"/>
      <c r="AV253" s="8"/>
      <c r="AW253" s="8">
        <v>2</v>
      </c>
      <c r="AX253" s="8"/>
      <c r="AY253" s="8"/>
      <c r="AZ253" s="8"/>
      <c r="BA253" s="8"/>
      <c r="BB253" s="8"/>
      <c r="BC253" s="8"/>
      <c r="BD253" s="8"/>
      <c r="BE253" s="8"/>
      <c r="BF253" s="8"/>
      <c r="BG253" s="8">
        <v>7</v>
      </c>
      <c r="BH253" s="8"/>
      <c r="BI253" s="8"/>
      <c r="BJ253" s="8">
        <v>6</v>
      </c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>
        <v>2</v>
      </c>
      <c r="DG253" s="8"/>
      <c r="DH253" s="8"/>
    </row>
    <row r="254" spans="1:112" ht="15" customHeight="1">
      <c r="A254" s="8">
        <v>253</v>
      </c>
      <c r="B254" s="36" t="s">
        <v>138</v>
      </c>
      <c r="C254" t="s">
        <v>67</v>
      </c>
      <c r="D254" s="21" t="s">
        <v>68</v>
      </c>
      <c r="E254" s="28">
        <v>42857</v>
      </c>
      <c r="F254" s="28"/>
      <c r="G254" s="42">
        <v>0</v>
      </c>
      <c r="H254" s="42"/>
      <c r="J254" s="8"/>
      <c r="K254" s="8" t="s">
        <v>371</v>
      </c>
      <c r="L254" s="8" t="s">
        <v>41</v>
      </c>
      <c r="M254" s="8">
        <f t="shared" si="20"/>
        <v>2</v>
      </c>
      <c r="N254" s="11">
        <f t="shared" si="21"/>
        <v>7.53</v>
      </c>
      <c r="O254" s="8">
        <v>132</v>
      </c>
      <c r="P254" s="8" t="s">
        <v>271</v>
      </c>
      <c r="Q254" s="8" t="str">
        <f t="shared" si="28"/>
        <v>4: Good</v>
      </c>
      <c r="R254" s="11">
        <f t="shared" si="29"/>
        <v>7.4</v>
      </c>
      <c r="S254" s="11"/>
      <c r="T254" s="11"/>
      <c r="U254" s="11">
        <f>3.83/5*10</f>
        <v>7.66</v>
      </c>
      <c r="V254" s="8">
        <v>8</v>
      </c>
      <c r="W254" s="8">
        <v>8</v>
      </c>
      <c r="X254" s="8">
        <v>6</v>
      </c>
      <c r="Y254" s="8">
        <v>7</v>
      </c>
      <c r="Z254" s="8">
        <v>8</v>
      </c>
      <c r="AI254" s="8">
        <v>4</v>
      </c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</row>
    <row r="255" spans="1:112" ht="15" customHeight="1">
      <c r="A255" s="8">
        <v>254</v>
      </c>
      <c r="B255" s="36" t="s">
        <v>138</v>
      </c>
      <c r="C255" s="1" t="s">
        <v>4</v>
      </c>
      <c r="D255" s="21" t="s">
        <v>24</v>
      </c>
      <c r="E255" s="28">
        <v>42720</v>
      </c>
      <c r="F255" s="28"/>
      <c r="G255" s="42">
        <v>-0.1</v>
      </c>
      <c r="H255" s="42"/>
      <c r="J255" s="8"/>
      <c r="K255" s="8" t="s">
        <v>44</v>
      </c>
      <c r="L255" s="8" t="s">
        <v>41</v>
      </c>
      <c r="M255" s="8">
        <f t="shared" si="20"/>
        <v>8</v>
      </c>
      <c r="N255" s="11">
        <f t="shared" si="21"/>
        <v>8.0500000000000007</v>
      </c>
      <c r="O255" s="8">
        <v>63</v>
      </c>
      <c r="P255" s="8" t="s">
        <v>264</v>
      </c>
      <c r="Q255" s="8" t="str">
        <f t="shared" si="28"/>
        <v>4: Good</v>
      </c>
      <c r="R255" s="11">
        <f t="shared" si="29"/>
        <v>7.8</v>
      </c>
      <c r="S255" s="11"/>
      <c r="T255" s="11"/>
      <c r="U255" s="11">
        <f>4.15/5*10</f>
        <v>8.3000000000000007</v>
      </c>
      <c r="V255" s="8">
        <v>8</v>
      </c>
      <c r="W255" s="8">
        <v>8.5</v>
      </c>
      <c r="X255" s="8">
        <v>8</v>
      </c>
      <c r="Y255" s="8">
        <v>7</v>
      </c>
      <c r="Z255" s="8">
        <v>7.5</v>
      </c>
      <c r="AA255" s="8">
        <v>2</v>
      </c>
      <c r="AI255" s="8">
        <v>1</v>
      </c>
      <c r="AJ255" s="8">
        <v>1</v>
      </c>
      <c r="AQ255" s="8"/>
      <c r="AR255" s="8"/>
      <c r="AS255" s="8">
        <v>5</v>
      </c>
      <c r="AT255" s="8"/>
      <c r="AU255" s="8"/>
      <c r="AV255" s="8"/>
      <c r="AW255" s="8">
        <v>3</v>
      </c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>
        <v>5</v>
      </c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>
        <v>1</v>
      </c>
      <c r="DG255" s="8"/>
      <c r="DH255" s="8"/>
    </row>
    <row r="256" spans="1:112" ht="15" customHeight="1">
      <c r="A256" s="8">
        <v>255</v>
      </c>
      <c r="B256" s="36" t="s">
        <v>138</v>
      </c>
      <c r="C256" s="5" t="s">
        <v>4</v>
      </c>
      <c r="D256" s="50" t="s">
        <v>384</v>
      </c>
      <c r="E256" s="28">
        <v>42720</v>
      </c>
      <c r="G256" s="42">
        <v>-0.1</v>
      </c>
      <c r="J256" s="8"/>
      <c r="K256" s="8" t="s">
        <v>371</v>
      </c>
      <c r="L256" s="8" t="s">
        <v>41</v>
      </c>
      <c r="M256" s="8">
        <f t="shared" si="20"/>
        <v>0</v>
      </c>
      <c r="N256" s="11" t="str">
        <f t="shared" si="21"/>
        <v/>
      </c>
      <c r="O256" s="8"/>
      <c r="P256" s="8"/>
      <c r="Q256" s="8" t="str">
        <f t="shared" si="28"/>
        <v/>
      </c>
      <c r="R256" s="11"/>
      <c r="S256" s="11"/>
      <c r="T256" s="11"/>
      <c r="U256" s="11"/>
      <c r="V256" s="8"/>
      <c r="W256" s="8"/>
      <c r="X256" s="8"/>
      <c r="Y256" s="8"/>
      <c r="Z256" s="8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</row>
    <row r="257" spans="1:112" ht="15" customHeight="1">
      <c r="A257" s="8">
        <v>256</v>
      </c>
      <c r="B257" s="36" t="s">
        <v>881</v>
      </c>
      <c r="C257" t="s">
        <v>892</v>
      </c>
      <c r="D257" s="50" t="s">
        <v>882</v>
      </c>
      <c r="E257" s="28">
        <v>30461</v>
      </c>
      <c r="G257" s="42">
        <v>0</v>
      </c>
      <c r="H257" s="42">
        <v>4</v>
      </c>
      <c r="J257" s="8"/>
      <c r="K257" s="8" t="s">
        <v>254</v>
      </c>
      <c r="L257" s="8" t="s">
        <v>41</v>
      </c>
      <c r="M257" s="8">
        <f t="shared" si="20"/>
        <v>0</v>
      </c>
      <c r="N257" s="11" t="str">
        <f t="shared" si="21"/>
        <v/>
      </c>
      <c r="O257" s="8"/>
      <c r="P257" s="8"/>
      <c r="Q257" s="8"/>
      <c r="R257" s="11"/>
      <c r="S257" s="11"/>
      <c r="T257" s="11"/>
      <c r="U257" s="11"/>
      <c r="V257" s="8"/>
      <c r="W257" s="8"/>
      <c r="X257" s="8"/>
      <c r="Y257" s="8"/>
      <c r="Z257" s="8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</row>
    <row r="258" spans="1:112" ht="15" customHeight="1">
      <c r="A258" s="8">
        <v>257</v>
      </c>
      <c r="B258" s="36" t="s">
        <v>136</v>
      </c>
      <c r="C258" s="1" t="s">
        <v>5</v>
      </c>
      <c r="D258" s="21" t="s">
        <v>27</v>
      </c>
      <c r="E258" s="28">
        <v>28270</v>
      </c>
      <c r="F258" s="28"/>
      <c r="G258" s="42">
        <v>0</v>
      </c>
      <c r="H258" s="42">
        <v>0</v>
      </c>
      <c r="J258" s="8"/>
      <c r="K258" s="8" t="s">
        <v>42</v>
      </c>
      <c r="L258" s="8" t="s">
        <v>143</v>
      </c>
      <c r="M258" s="8">
        <f t="shared" si="20"/>
        <v>2</v>
      </c>
      <c r="N258" s="11">
        <f t="shared" si="21"/>
        <v>7.9700000000000006</v>
      </c>
      <c r="O258" s="8">
        <v>137</v>
      </c>
      <c r="P258" s="8" t="s">
        <v>271</v>
      </c>
      <c r="Q258" s="8" t="str">
        <f t="shared" si="28"/>
        <v>4: Good</v>
      </c>
      <c r="R258" s="11">
        <f t="shared" si="29"/>
        <v>7.8</v>
      </c>
      <c r="S258" s="11"/>
      <c r="T258" s="11"/>
      <c r="U258" s="11">
        <f>4.07/5*10</f>
        <v>8.14</v>
      </c>
      <c r="V258" s="8">
        <v>7.5</v>
      </c>
      <c r="W258" s="8">
        <v>8.5</v>
      </c>
      <c r="X258" s="8">
        <v>8</v>
      </c>
      <c r="Y258" s="8">
        <v>7.5</v>
      </c>
      <c r="Z258" s="8">
        <v>7.5</v>
      </c>
      <c r="AJ258" s="8">
        <v>0</v>
      </c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</row>
    <row r="259" spans="1:112" ht="15" customHeight="1">
      <c r="A259" s="8">
        <v>258</v>
      </c>
      <c r="B259" s="36" t="s">
        <v>469</v>
      </c>
      <c r="C259" s="5" t="s">
        <v>5</v>
      </c>
      <c r="D259" s="50" t="s">
        <v>378</v>
      </c>
      <c r="E259" s="28">
        <v>42859</v>
      </c>
      <c r="F259" s="28"/>
      <c r="G259" s="42">
        <v>0</v>
      </c>
      <c r="H259" s="42">
        <v>0</v>
      </c>
      <c r="J259" s="8"/>
      <c r="K259" s="8" t="s">
        <v>371</v>
      </c>
      <c r="L259" s="8" t="s">
        <v>41</v>
      </c>
      <c r="M259" s="8">
        <f t="shared" si="20"/>
        <v>0</v>
      </c>
      <c r="N259" s="11" t="str">
        <f t="shared" si="21"/>
        <v/>
      </c>
      <c r="O259" s="8"/>
      <c r="P259" s="8"/>
      <c r="Q259" s="8" t="str">
        <f t="shared" si="28"/>
        <v/>
      </c>
      <c r="R259" s="11"/>
      <c r="S259" s="11"/>
      <c r="T259" s="11"/>
      <c r="U259" s="11"/>
      <c r="V259" s="8"/>
      <c r="W259" s="8"/>
      <c r="X259" s="8"/>
      <c r="Y259" s="8"/>
      <c r="Z259" s="8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</row>
    <row r="260" spans="1:112" ht="15" customHeight="1">
      <c r="A260" s="8">
        <v>259</v>
      </c>
      <c r="B260" s="36" t="s">
        <v>469</v>
      </c>
      <c r="C260" s="5" t="s">
        <v>372</v>
      </c>
      <c r="D260" s="21" t="s">
        <v>374</v>
      </c>
      <c r="E260" s="28">
        <v>42269</v>
      </c>
      <c r="G260" s="42">
        <v>0</v>
      </c>
      <c r="H260" s="42">
        <v>0</v>
      </c>
      <c r="J260" s="8"/>
      <c r="K260" s="8" t="s">
        <v>371</v>
      </c>
      <c r="L260" s="8" t="s">
        <v>41</v>
      </c>
      <c r="M260" s="8">
        <f t="shared" si="20"/>
        <v>0</v>
      </c>
      <c r="N260" s="11" t="str">
        <f t="shared" si="21"/>
        <v/>
      </c>
      <c r="O260" s="8"/>
      <c r="P260" s="8"/>
      <c r="Q260" s="8" t="str">
        <f t="shared" si="28"/>
        <v/>
      </c>
      <c r="R260" s="11"/>
      <c r="S260" s="11"/>
      <c r="T260" s="11"/>
      <c r="U260" s="11"/>
      <c r="V260" s="8"/>
      <c r="W260" s="8"/>
      <c r="X260" s="8"/>
      <c r="Y260" s="8"/>
      <c r="Z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</row>
    <row r="261" spans="1:112" ht="15" customHeight="1">
      <c r="A261" s="8">
        <v>260</v>
      </c>
      <c r="B261" s="36" t="s">
        <v>368</v>
      </c>
      <c r="C261" t="s">
        <v>369</v>
      </c>
      <c r="D261" s="21" t="s">
        <v>93</v>
      </c>
      <c r="E261" s="28">
        <v>43010</v>
      </c>
      <c r="F261" s="28"/>
      <c r="G261" s="42">
        <v>0</v>
      </c>
      <c r="H261" s="42">
        <v>0</v>
      </c>
      <c r="J261" s="8"/>
      <c r="K261" s="8" t="s">
        <v>254</v>
      </c>
      <c r="L261" s="8" t="s">
        <v>41</v>
      </c>
      <c r="M261" s="8">
        <f t="shared" ref="M261:M324" si="30">COUNTA(R261:T261,AA261:DH261)</f>
        <v>9</v>
      </c>
      <c r="N261" s="11">
        <f t="shared" ref="N261:N324" si="31">IFERROR(AVERAGE(R261:U261),"")</f>
        <v>7.6300000000000008</v>
      </c>
      <c r="O261" s="9">
        <v>140</v>
      </c>
      <c r="P261" s="8" t="s">
        <v>271</v>
      </c>
      <c r="Q261" s="8" t="str">
        <f t="shared" si="28"/>
        <v>4: Good</v>
      </c>
      <c r="R261" s="11">
        <f t="shared" si="29"/>
        <v>7.4</v>
      </c>
      <c r="S261" s="11"/>
      <c r="T261" s="11"/>
      <c r="U261" s="11">
        <f>3.93/5*10</f>
        <v>7.86</v>
      </c>
      <c r="V261" s="8">
        <v>7.3</v>
      </c>
      <c r="W261" s="8">
        <v>7.7</v>
      </c>
      <c r="X261" s="8">
        <v>8</v>
      </c>
      <c r="Y261" s="8">
        <v>6.3</v>
      </c>
      <c r="Z261" s="8">
        <v>7.7</v>
      </c>
      <c r="AQ261" s="8"/>
      <c r="AR261" s="8"/>
      <c r="AS261" s="8">
        <v>4</v>
      </c>
      <c r="AT261" s="8"/>
      <c r="AU261" s="8"/>
      <c r="AV261" s="8"/>
      <c r="AW261" s="8"/>
      <c r="AX261" s="8"/>
      <c r="AY261" s="8"/>
      <c r="AZ261" s="8"/>
      <c r="BA261" s="8">
        <v>1</v>
      </c>
      <c r="BB261" s="8"/>
      <c r="BC261" s="8"/>
      <c r="BD261" s="8"/>
      <c r="BE261" s="8"/>
      <c r="BF261" s="8"/>
      <c r="BG261" s="8"/>
      <c r="BH261" s="8">
        <v>1</v>
      </c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>
        <v>8</v>
      </c>
      <c r="BT261" s="8">
        <v>8.5</v>
      </c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>
        <v>6</v>
      </c>
      <c r="CH261" s="8"/>
      <c r="CI261" s="8">
        <v>4</v>
      </c>
      <c r="CJ261" s="8">
        <v>6</v>
      </c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</row>
    <row r="262" spans="1:112" ht="15" customHeight="1">
      <c r="A262" s="8">
        <v>261</v>
      </c>
      <c r="B262" s="36" t="s">
        <v>137</v>
      </c>
      <c r="C262" t="s">
        <v>339</v>
      </c>
      <c r="D262" s="21" t="s">
        <v>93</v>
      </c>
      <c r="E262" s="28">
        <v>34881</v>
      </c>
      <c r="F262" s="28"/>
      <c r="G262" s="42">
        <v>-4</v>
      </c>
      <c r="H262" s="42">
        <v>4</v>
      </c>
      <c r="J262" s="8"/>
      <c r="K262" s="8" t="s">
        <v>254</v>
      </c>
      <c r="L262" s="8" t="s">
        <v>143</v>
      </c>
      <c r="M262" s="8">
        <f t="shared" si="30"/>
        <v>2</v>
      </c>
      <c r="N262" s="11">
        <f t="shared" si="31"/>
        <v>7.2</v>
      </c>
      <c r="O262" s="8">
        <v>124</v>
      </c>
      <c r="P262" s="8" t="s">
        <v>264</v>
      </c>
      <c r="Q262" s="8" t="str">
        <f t="shared" si="28"/>
        <v>4: Good</v>
      </c>
      <c r="R262" s="11">
        <f t="shared" si="29"/>
        <v>7.2</v>
      </c>
      <c r="S262" s="11"/>
      <c r="T262" s="11"/>
      <c r="U262" s="11"/>
      <c r="V262" s="8">
        <v>6.7</v>
      </c>
      <c r="W262" s="8">
        <v>8.3000000000000007</v>
      </c>
      <c r="X262" s="8">
        <v>8.1999999999999993</v>
      </c>
      <c r="Y262" s="8">
        <v>6.7</v>
      </c>
      <c r="Z262" s="8">
        <v>6.1</v>
      </c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>
        <v>9</v>
      </c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</row>
    <row r="263" spans="1:112" ht="15" customHeight="1">
      <c r="A263" s="8">
        <v>262</v>
      </c>
      <c r="B263" s="52" t="s">
        <v>137</v>
      </c>
      <c r="C263" t="s">
        <v>839</v>
      </c>
      <c r="D263" s="21" t="s">
        <v>119</v>
      </c>
      <c r="E263" s="28">
        <v>34912</v>
      </c>
      <c r="F263" s="28"/>
      <c r="G263" s="42">
        <v>0</v>
      </c>
      <c r="H263" s="42"/>
      <c r="J263" s="8"/>
      <c r="K263" s="8" t="s">
        <v>149</v>
      </c>
      <c r="L263" s="8" t="s">
        <v>143</v>
      </c>
      <c r="M263" s="8">
        <f t="shared" si="30"/>
        <v>2</v>
      </c>
      <c r="N263" s="11">
        <f t="shared" si="31"/>
        <v>7.2</v>
      </c>
      <c r="O263" s="8">
        <v>124</v>
      </c>
      <c r="P263" s="8" t="s">
        <v>264</v>
      </c>
      <c r="Q263" s="8" t="str">
        <f t="shared" ref="Q263" si="32">IF(R263="","",IF(R263&lt;6,"6: Mediocre",IF(R263&lt;7,"5: Okay",IF(R263&lt;8,"4: Good",IF(R263&lt;9,"3: Very Good",IF(R263&lt;=9.5,"2: Incredible","1: Masterpiece"))))))</f>
        <v>4: Good</v>
      </c>
      <c r="R263" s="11">
        <f t="shared" ref="R263" si="33">IFERROR(ROUND(AVERAGE(V263:Z263),1),"")</f>
        <v>7.2</v>
      </c>
      <c r="S263" s="11"/>
      <c r="T263" s="11"/>
      <c r="U263" s="11"/>
      <c r="V263" s="8">
        <v>6.7</v>
      </c>
      <c r="W263" s="8">
        <v>8.3000000000000007</v>
      </c>
      <c r="X263" s="8">
        <v>8.1999999999999993</v>
      </c>
      <c r="Y263" s="8">
        <v>6.7</v>
      </c>
      <c r="Z263" s="8">
        <v>6.1</v>
      </c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>
        <v>9</v>
      </c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</row>
    <row r="264" spans="1:112" ht="15" customHeight="1">
      <c r="A264" s="8">
        <v>263</v>
      </c>
      <c r="B264" s="52" t="s">
        <v>137</v>
      </c>
      <c r="C264" t="s">
        <v>840</v>
      </c>
      <c r="D264" s="21" t="s">
        <v>119</v>
      </c>
      <c r="E264" s="28">
        <v>36495</v>
      </c>
      <c r="F264" s="28"/>
      <c r="G264" s="42">
        <v>0</v>
      </c>
      <c r="H264" s="42"/>
      <c r="J264" s="8"/>
      <c r="K264" s="8" t="s">
        <v>832</v>
      </c>
      <c r="L264" s="8" t="s">
        <v>143</v>
      </c>
      <c r="M264" s="8">
        <f t="shared" si="30"/>
        <v>2</v>
      </c>
      <c r="N264" s="11">
        <f t="shared" si="31"/>
        <v>7.2</v>
      </c>
      <c r="O264" s="8">
        <v>124</v>
      </c>
      <c r="P264" s="8" t="s">
        <v>264</v>
      </c>
      <c r="Q264" s="8" t="str">
        <f t="shared" ref="Q264" si="34">IF(R264="","",IF(R264&lt;6,"6: Mediocre",IF(R264&lt;7,"5: Okay",IF(R264&lt;8,"4: Good",IF(R264&lt;9,"3: Very Good",IF(R264&lt;=9.5,"2: Incredible","1: Masterpiece"))))))</f>
        <v>4: Good</v>
      </c>
      <c r="R264" s="11">
        <f t="shared" ref="R264" si="35">IFERROR(ROUND(AVERAGE(V264:Z264),1),"")</f>
        <v>7.2</v>
      </c>
      <c r="S264" s="11"/>
      <c r="T264" s="11"/>
      <c r="U264" s="11"/>
      <c r="V264" s="8">
        <v>6.7</v>
      </c>
      <c r="W264" s="8">
        <v>8.3000000000000007</v>
      </c>
      <c r="X264" s="8">
        <v>8.1999999999999993</v>
      </c>
      <c r="Y264" s="8">
        <v>6.7</v>
      </c>
      <c r="Z264" s="8">
        <v>6.1</v>
      </c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>
        <v>9</v>
      </c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</row>
    <row r="265" spans="1:112" ht="15" customHeight="1">
      <c r="A265" s="8">
        <v>264</v>
      </c>
      <c r="B265" s="36" t="s">
        <v>451</v>
      </c>
      <c r="C265" t="s">
        <v>452</v>
      </c>
      <c r="D265" s="21" t="s">
        <v>393</v>
      </c>
      <c r="E265" s="28">
        <v>35977</v>
      </c>
      <c r="F265" s="28"/>
      <c r="G265" s="42">
        <v>0</v>
      </c>
      <c r="H265" s="42">
        <v>0</v>
      </c>
      <c r="J265" s="8"/>
      <c r="K265" s="8" t="s">
        <v>371</v>
      </c>
      <c r="L265" s="8" t="s">
        <v>143</v>
      </c>
      <c r="M265" s="8">
        <f t="shared" si="30"/>
        <v>0</v>
      </c>
      <c r="N265" s="11" t="str">
        <f t="shared" si="31"/>
        <v/>
      </c>
      <c r="O265" s="8"/>
      <c r="P265" s="8"/>
      <c r="Q265" s="8" t="str">
        <f t="shared" si="28"/>
        <v/>
      </c>
      <c r="R265" s="11"/>
      <c r="S265" s="11"/>
      <c r="T265" s="11"/>
      <c r="U265" s="11"/>
      <c r="V265" s="8"/>
      <c r="W265" s="8"/>
      <c r="X265" s="8"/>
      <c r="Y265" s="8"/>
      <c r="Z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</row>
    <row r="266" spans="1:112" ht="15" customHeight="1">
      <c r="A266" s="8">
        <v>265</v>
      </c>
      <c r="B266" s="36" t="s">
        <v>451</v>
      </c>
      <c r="C266" t="s">
        <v>457</v>
      </c>
      <c r="D266" s="21" t="s">
        <v>460</v>
      </c>
      <c r="E266" s="28">
        <v>35977</v>
      </c>
      <c r="F266" s="28"/>
      <c r="G266" s="42">
        <v>0</v>
      </c>
      <c r="H266" s="42">
        <v>0</v>
      </c>
      <c r="J266" s="8"/>
      <c r="K266" s="8" t="s">
        <v>371</v>
      </c>
      <c r="L266" s="8" t="s">
        <v>143</v>
      </c>
      <c r="M266" s="8">
        <f t="shared" si="30"/>
        <v>0</v>
      </c>
      <c r="N266" s="11" t="str">
        <f t="shared" si="31"/>
        <v/>
      </c>
      <c r="O266" s="8"/>
      <c r="P266" s="8"/>
      <c r="Q266" s="8" t="str">
        <f t="shared" si="28"/>
        <v/>
      </c>
      <c r="R266" s="11"/>
      <c r="S266" s="11"/>
      <c r="T266" s="11"/>
      <c r="U266" s="11"/>
      <c r="V266" s="8"/>
      <c r="W266" s="8"/>
      <c r="X266" s="8"/>
      <c r="Y266" s="8"/>
      <c r="Z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</row>
    <row r="267" spans="1:112" ht="15" customHeight="1">
      <c r="A267" s="8">
        <v>266</v>
      </c>
      <c r="B267" s="36" t="s">
        <v>637</v>
      </c>
      <c r="C267" t="s">
        <v>638</v>
      </c>
      <c r="D267" s="21" t="s">
        <v>378</v>
      </c>
      <c r="E267" s="28">
        <v>35674</v>
      </c>
      <c r="F267" s="28"/>
      <c r="G267" s="42">
        <v>0</v>
      </c>
      <c r="H267" s="42"/>
      <c r="J267" s="8"/>
      <c r="K267" s="8" t="s">
        <v>371</v>
      </c>
      <c r="L267" s="8" t="s">
        <v>143</v>
      </c>
      <c r="M267" s="8">
        <f t="shared" si="30"/>
        <v>0</v>
      </c>
      <c r="N267" s="11" t="str">
        <f t="shared" si="31"/>
        <v/>
      </c>
      <c r="O267" s="8"/>
      <c r="P267" s="8"/>
      <c r="Q267" s="8" t="str">
        <f t="shared" si="28"/>
        <v/>
      </c>
      <c r="R267" s="11"/>
      <c r="S267" s="11"/>
      <c r="T267" s="11"/>
      <c r="U267" s="11"/>
      <c r="V267" s="8"/>
      <c r="W267" s="8"/>
      <c r="X267" s="8"/>
      <c r="Y267" s="8"/>
      <c r="Z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</row>
    <row r="268" spans="1:112" ht="15" customHeight="1">
      <c r="A268" s="8">
        <v>267</v>
      </c>
      <c r="B268" s="36" t="s">
        <v>637</v>
      </c>
      <c r="C268" t="s">
        <v>639</v>
      </c>
      <c r="D268" s="21" t="s">
        <v>378</v>
      </c>
      <c r="E268" s="28">
        <v>35704</v>
      </c>
      <c r="F268" s="28"/>
      <c r="G268" s="42">
        <v>0</v>
      </c>
      <c r="H268" s="42"/>
      <c r="J268" s="8"/>
      <c r="K268" s="8" t="s">
        <v>371</v>
      </c>
      <c r="L268" s="8" t="s">
        <v>143</v>
      </c>
      <c r="M268" s="8">
        <f t="shared" si="30"/>
        <v>0</v>
      </c>
      <c r="N268" s="11" t="str">
        <f t="shared" si="31"/>
        <v/>
      </c>
      <c r="O268" s="8"/>
      <c r="P268" s="8"/>
      <c r="Q268" s="8" t="str">
        <f t="shared" si="28"/>
        <v/>
      </c>
      <c r="R268" s="11"/>
      <c r="S268" s="11"/>
      <c r="T268" s="11"/>
      <c r="U268" s="11"/>
      <c r="V268" s="8"/>
      <c r="W268" s="8"/>
      <c r="X268" s="8"/>
      <c r="Y268" s="8"/>
      <c r="Z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</row>
    <row r="269" spans="1:112" ht="15" customHeight="1">
      <c r="A269" s="8">
        <v>268</v>
      </c>
      <c r="B269" s="36" t="s">
        <v>637</v>
      </c>
      <c r="C269" t="s">
        <v>640</v>
      </c>
      <c r="D269" s="21" t="s">
        <v>378</v>
      </c>
      <c r="E269" s="28">
        <v>35735</v>
      </c>
      <c r="F269" s="28"/>
      <c r="G269" s="42">
        <v>0</v>
      </c>
      <c r="H269" s="42"/>
      <c r="J269" s="8"/>
      <c r="K269" s="8" t="s">
        <v>371</v>
      </c>
      <c r="L269" s="8" t="s">
        <v>143</v>
      </c>
      <c r="M269" s="8">
        <f t="shared" si="30"/>
        <v>0</v>
      </c>
      <c r="N269" s="11" t="str">
        <f t="shared" si="31"/>
        <v/>
      </c>
      <c r="O269" s="8"/>
      <c r="P269" s="8"/>
      <c r="Q269" s="8" t="str">
        <f t="shared" si="28"/>
        <v/>
      </c>
      <c r="R269" s="11"/>
      <c r="S269" s="11"/>
      <c r="T269" s="11"/>
      <c r="U269" s="11"/>
      <c r="V269" s="8"/>
      <c r="W269" s="8"/>
      <c r="X269" s="8"/>
      <c r="Y269" s="8"/>
      <c r="Z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</row>
    <row r="270" spans="1:112" ht="15" customHeight="1">
      <c r="A270" s="8">
        <v>269</v>
      </c>
      <c r="B270" s="36" t="s">
        <v>637</v>
      </c>
      <c r="C270" t="s">
        <v>641</v>
      </c>
      <c r="D270" s="21" t="s">
        <v>378</v>
      </c>
      <c r="E270" s="28">
        <v>35765</v>
      </c>
      <c r="F270" s="28"/>
      <c r="G270" s="42">
        <v>0</v>
      </c>
      <c r="H270" s="42"/>
      <c r="J270" s="8"/>
      <c r="K270" s="8" t="s">
        <v>371</v>
      </c>
      <c r="L270" s="8" t="s">
        <v>143</v>
      </c>
      <c r="M270" s="8">
        <f t="shared" si="30"/>
        <v>0</v>
      </c>
      <c r="N270" s="11" t="str">
        <f t="shared" si="31"/>
        <v/>
      </c>
      <c r="O270" s="8"/>
      <c r="P270" s="8"/>
      <c r="Q270" s="8" t="str">
        <f t="shared" si="28"/>
        <v/>
      </c>
      <c r="R270" s="11"/>
      <c r="S270" s="11"/>
      <c r="T270" s="11"/>
      <c r="U270" s="11"/>
      <c r="V270" s="8"/>
      <c r="W270" s="8"/>
      <c r="X270" s="8"/>
      <c r="Y270" s="8"/>
      <c r="Z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</row>
    <row r="271" spans="1:112" ht="15" customHeight="1">
      <c r="A271" s="8">
        <v>270</v>
      </c>
      <c r="B271" s="36" t="s">
        <v>637</v>
      </c>
      <c r="C271" t="s">
        <v>642</v>
      </c>
      <c r="D271" s="21" t="s">
        <v>197</v>
      </c>
      <c r="E271" s="28">
        <v>35796</v>
      </c>
      <c r="F271" s="28"/>
      <c r="G271" s="42">
        <v>0</v>
      </c>
      <c r="H271" s="42"/>
      <c r="J271" s="8"/>
      <c r="K271" s="8" t="s">
        <v>371</v>
      </c>
      <c r="L271" s="8" t="s">
        <v>143</v>
      </c>
      <c r="M271" s="8">
        <f t="shared" si="30"/>
        <v>0</v>
      </c>
      <c r="N271" s="11" t="str">
        <f t="shared" si="31"/>
        <v/>
      </c>
      <c r="O271" s="8"/>
      <c r="P271" s="8"/>
      <c r="Q271" s="8" t="str">
        <f t="shared" si="28"/>
        <v/>
      </c>
      <c r="R271" s="11"/>
      <c r="S271" s="11"/>
      <c r="T271" s="11"/>
      <c r="U271" s="11"/>
      <c r="V271" s="8"/>
      <c r="W271" s="8"/>
      <c r="X271" s="8"/>
      <c r="Y271" s="8"/>
      <c r="Z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</row>
    <row r="272" spans="1:112" ht="15" customHeight="1">
      <c r="A272" s="8">
        <v>271</v>
      </c>
      <c r="B272" s="36" t="s">
        <v>637</v>
      </c>
      <c r="C272" t="s">
        <v>643</v>
      </c>
      <c r="D272" s="21" t="s">
        <v>197</v>
      </c>
      <c r="E272" s="28">
        <v>35827</v>
      </c>
      <c r="F272" s="28"/>
      <c r="G272" s="42">
        <v>0</v>
      </c>
      <c r="H272" s="42"/>
      <c r="J272" s="8"/>
      <c r="K272" s="8" t="s">
        <v>371</v>
      </c>
      <c r="L272" s="8" t="s">
        <v>143</v>
      </c>
      <c r="M272" s="8">
        <f t="shared" si="30"/>
        <v>0</v>
      </c>
      <c r="N272" s="11" t="str">
        <f t="shared" si="31"/>
        <v/>
      </c>
      <c r="O272" s="8"/>
      <c r="P272" s="8"/>
      <c r="Q272" s="8" t="str">
        <f t="shared" si="28"/>
        <v/>
      </c>
      <c r="R272" s="11"/>
      <c r="S272" s="11"/>
      <c r="T272" s="11"/>
      <c r="U272" s="11"/>
      <c r="V272" s="8"/>
      <c r="W272" s="8"/>
      <c r="X272" s="8"/>
      <c r="Y272" s="8"/>
      <c r="Z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</row>
    <row r="273" spans="1:112" ht="15" customHeight="1">
      <c r="A273" s="8">
        <v>272</v>
      </c>
      <c r="B273" s="36" t="s">
        <v>637</v>
      </c>
      <c r="C273" t="s">
        <v>644</v>
      </c>
      <c r="D273" s="21" t="s">
        <v>197</v>
      </c>
      <c r="E273" s="28">
        <v>35855</v>
      </c>
      <c r="F273" s="28"/>
      <c r="G273" s="42">
        <v>0</v>
      </c>
      <c r="H273" s="42"/>
      <c r="J273" s="8"/>
      <c r="K273" s="8" t="s">
        <v>371</v>
      </c>
      <c r="L273" s="8" t="s">
        <v>143</v>
      </c>
      <c r="M273" s="8">
        <f t="shared" si="30"/>
        <v>0</v>
      </c>
      <c r="N273" s="11" t="str">
        <f t="shared" si="31"/>
        <v/>
      </c>
      <c r="O273" s="8"/>
      <c r="P273" s="8"/>
      <c r="Q273" s="8" t="str">
        <f t="shared" si="28"/>
        <v/>
      </c>
      <c r="R273" s="11"/>
      <c r="S273" s="11"/>
      <c r="T273" s="11"/>
      <c r="U273" s="11"/>
      <c r="V273" s="8"/>
      <c r="W273" s="8"/>
      <c r="X273" s="8"/>
      <c r="Y273" s="8"/>
      <c r="Z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</row>
    <row r="274" spans="1:112" ht="15" customHeight="1">
      <c r="A274" s="8">
        <v>273</v>
      </c>
      <c r="B274" s="36" t="s">
        <v>637</v>
      </c>
      <c r="C274" t="s">
        <v>645</v>
      </c>
      <c r="D274" s="21" t="s">
        <v>197</v>
      </c>
      <c r="E274" s="28">
        <v>35886</v>
      </c>
      <c r="F274" s="28"/>
      <c r="G274" s="42">
        <v>0</v>
      </c>
      <c r="H274" s="42"/>
      <c r="J274" s="8"/>
      <c r="K274" s="8" t="s">
        <v>371</v>
      </c>
      <c r="L274" s="8" t="s">
        <v>143</v>
      </c>
      <c r="M274" s="8">
        <f t="shared" si="30"/>
        <v>0</v>
      </c>
      <c r="N274" s="11" t="str">
        <f t="shared" si="31"/>
        <v/>
      </c>
      <c r="O274" s="8"/>
      <c r="P274" s="8"/>
      <c r="Q274" s="8" t="str">
        <f t="shared" si="28"/>
        <v/>
      </c>
      <c r="R274" s="11"/>
      <c r="S274" s="11"/>
      <c r="T274" s="11"/>
      <c r="U274" s="11"/>
      <c r="V274" s="8"/>
      <c r="W274" s="8"/>
      <c r="X274" s="8"/>
      <c r="Y274" s="8"/>
      <c r="Z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</row>
    <row r="275" spans="1:112" ht="15" customHeight="1">
      <c r="A275" s="8">
        <v>274</v>
      </c>
      <c r="B275" s="36" t="s">
        <v>637</v>
      </c>
      <c r="C275" t="s">
        <v>646</v>
      </c>
      <c r="D275" s="21" t="s">
        <v>378</v>
      </c>
      <c r="E275" s="28">
        <v>35916</v>
      </c>
      <c r="F275" s="28"/>
      <c r="G275" s="42">
        <v>0</v>
      </c>
      <c r="H275" s="42"/>
      <c r="J275" s="8"/>
      <c r="K275" s="8" t="s">
        <v>371</v>
      </c>
      <c r="L275" s="8" t="s">
        <v>143</v>
      </c>
      <c r="M275" s="8">
        <f t="shared" si="30"/>
        <v>0</v>
      </c>
      <c r="N275" s="11" t="str">
        <f t="shared" si="31"/>
        <v/>
      </c>
      <c r="O275" s="8"/>
      <c r="P275" s="8"/>
      <c r="Q275" s="8" t="str">
        <f t="shared" si="28"/>
        <v/>
      </c>
      <c r="R275" s="11"/>
      <c r="S275" s="11"/>
      <c r="T275" s="11"/>
      <c r="U275" s="11"/>
      <c r="V275" s="8"/>
      <c r="W275" s="8"/>
      <c r="X275" s="8"/>
      <c r="Y275" s="8"/>
      <c r="Z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</row>
    <row r="276" spans="1:112" ht="15" customHeight="1">
      <c r="A276" s="8">
        <v>275</v>
      </c>
      <c r="B276" s="36" t="s">
        <v>637</v>
      </c>
      <c r="C276" t="s">
        <v>647</v>
      </c>
      <c r="D276" s="21" t="s">
        <v>378</v>
      </c>
      <c r="E276" s="28">
        <v>35947</v>
      </c>
      <c r="F276" s="28"/>
      <c r="G276" s="42">
        <v>0</v>
      </c>
      <c r="H276" s="42"/>
      <c r="J276" s="8"/>
      <c r="K276" s="8" t="s">
        <v>371</v>
      </c>
      <c r="L276" s="8" t="s">
        <v>143</v>
      </c>
      <c r="M276" s="8">
        <f t="shared" si="30"/>
        <v>0</v>
      </c>
      <c r="N276" s="11" t="str">
        <f t="shared" si="31"/>
        <v/>
      </c>
      <c r="O276" s="8"/>
      <c r="P276" s="8"/>
      <c r="Q276" s="8" t="str">
        <f t="shared" si="28"/>
        <v/>
      </c>
      <c r="R276" s="11"/>
      <c r="S276" s="11"/>
      <c r="T276" s="11"/>
      <c r="U276" s="11"/>
      <c r="V276" s="8"/>
      <c r="W276" s="8"/>
      <c r="X276" s="8"/>
      <c r="Y276" s="8"/>
      <c r="Z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</row>
    <row r="277" spans="1:112" ht="15" customHeight="1">
      <c r="A277" s="8">
        <v>276</v>
      </c>
      <c r="B277" s="36" t="s">
        <v>637</v>
      </c>
      <c r="C277" t="s">
        <v>648</v>
      </c>
      <c r="D277" s="21" t="s">
        <v>378</v>
      </c>
      <c r="E277" s="28">
        <v>35977</v>
      </c>
      <c r="F277" s="28"/>
      <c r="G277" s="42">
        <v>0</v>
      </c>
      <c r="H277" s="42"/>
      <c r="J277" s="8"/>
      <c r="K277" s="8" t="s">
        <v>371</v>
      </c>
      <c r="L277" s="8" t="s">
        <v>143</v>
      </c>
      <c r="M277" s="8">
        <f t="shared" si="30"/>
        <v>0</v>
      </c>
      <c r="N277" s="11" t="str">
        <f t="shared" si="31"/>
        <v/>
      </c>
      <c r="O277" s="8"/>
      <c r="P277" s="8"/>
      <c r="Q277" s="8" t="str">
        <f t="shared" si="28"/>
        <v/>
      </c>
      <c r="R277" s="11"/>
      <c r="S277" s="11"/>
      <c r="T277" s="11"/>
      <c r="U277" s="11"/>
      <c r="V277" s="8"/>
      <c r="W277" s="8"/>
      <c r="X277" s="8"/>
      <c r="Y277" s="8"/>
      <c r="Z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</row>
    <row r="278" spans="1:112" ht="15" customHeight="1">
      <c r="A278" s="8">
        <v>277</v>
      </c>
      <c r="B278" s="36" t="s">
        <v>637</v>
      </c>
      <c r="C278" t="s">
        <v>649</v>
      </c>
      <c r="D278" s="21" t="s">
        <v>378</v>
      </c>
      <c r="E278" s="28">
        <v>36008</v>
      </c>
      <c r="F278" s="28"/>
      <c r="G278" s="42">
        <v>0</v>
      </c>
      <c r="H278" s="42"/>
      <c r="J278" s="8"/>
      <c r="K278" s="8" t="s">
        <v>371</v>
      </c>
      <c r="L278" s="8" t="s">
        <v>143</v>
      </c>
      <c r="M278" s="8">
        <f t="shared" si="30"/>
        <v>0</v>
      </c>
      <c r="N278" s="11" t="str">
        <f t="shared" si="31"/>
        <v/>
      </c>
      <c r="O278" s="8"/>
      <c r="P278" s="8"/>
      <c r="Q278" s="8" t="str">
        <f t="shared" si="28"/>
        <v/>
      </c>
      <c r="R278" s="11"/>
      <c r="S278" s="11"/>
      <c r="T278" s="11"/>
      <c r="U278" s="11"/>
      <c r="V278" s="8"/>
      <c r="W278" s="8"/>
      <c r="X278" s="8"/>
      <c r="Y278" s="8"/>
      <c r="Z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</row>
    <row r="279" spans="1:112" ht="15" customHeight="1">
      <c r="A279" s="8">
        <v>278</v>
      </c>
      <c r="B279" s="36" t="s">
        <v>637</v>
      </c>
      <c r="C279" t="s">
        <v>650</v>
      </c>
      <c r="D279" s="21" t="s">
        <v>197</v>
      </c>
      <c r="E279" s="28">
        <v>36039</v>
      </c>
      <c r="F279" s="28"/>
      <c r="G279" s="42">
        <v>0</v>
      </c>
      <c r="H279" s="42"/>
      <c r="J279" s="8"/>
      <c r="K279" s="8" t="s">
        <v>371</v>
      </c>
      <c r="L279" s="8" t="s">
        <v>143</v>
      </c>
      <c r="M279" s="8">
        <f t="shared" si="30"/>
        <v>0</v>
      </c>
      <c r="N279" s="11" t="str">
        <f t="shared" si="31"/>
        <v/>
      </c>
      <c r="O279" s="8"/>
      <c r="P279" s="8"/>
      <c r="Q279" s="8" t="str">
        <f t="shared" si="28"/>
        <v/>
      </c>
      <c r="R279" s="11"/>
      <c r="S279" s="11"/>
      <c r="T279" s="11"/>
      <c r="U279" s="11"/>
      <c r="V279" s="8"/>
      <c r="W279" s="8"/>
      <c r="X279" s="8"/>
      <c r="Y279" s="8"/>
      <c r="Z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</row>
    <row r="280" spans="1:112" ht="15" customHeight="1">
      <c r="A280" s="8">
        <v>279</v>
      </c>
      <c r="B280" s="36" t="s">
        <v>637</v>
      </c>
      <c r="C280" t="s">
        <v>651</v>
      </c>
      <c r="D280" s="21" t="s">
        <v>197</v>
      </c>
      <c r="E280" s="28">
        <v>36069</v>
      </c>
      <c r="F280" s="28"/>
      <c r="G280" s="42">
        <v>0</v>
      </c>
      <c r="H280" s="42"/>
      <c r="J280" s="8"/>
      <c r="K280" s="8" t="s">
        <v>371</v>
      </c>
      <c r="L280" s="8" t="s">
        <v>143</v>
      </c>
      <c r="M280" s="8">
        <f t="shared" si="30"/>
        <v>0</v>
      </c>
      <c r="N280" s="11" t="str">
        <f t="shared" si="31"/>
        <v/>
      </c>
      <c r="O280" s="8"/>
      <c r="P280" s="8"/>
      <c r="Q280" s="8" t="str">
        <f t="shared" si="28"/>
        <v/>
      </c>
      <c r="R280" s="11"/>
      <c r="S280" s="11"/>
      <c r="T280" s="11"/>
      <c r="U280" s="11"/>
      <c r="V280" s="8"/>
      <c r="W280" s="8"/>
      <c r="X280" s="8"/>
      <c r="Y280" s="8"/>
      <c r="Z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</row>
    <row r="281" spans="1:112" ht="15" customHeight="1">
      <c r="A281" s="8">
        <v>280</v>
      </c>
      <c r="B281" s="36" t="s">
        <v>637</v>
      </c>
      <c r="C281" t="s">
        <v>652</v>
      </c>
      <c r="D281" s="21" t="s">
        <v>197</v>
      </c>
      <c r="E281" s="28">
        <v>36100</v>
      </c>
      <c r="F281" s="28"/>
      <c r="G281" s="42">
        <v>0</v>
      </c>
      <c r="H281" s="42"/>
      <c r="J281" s="8"/>
      <c r="K281" s="8" t="s">
        <v>371</v>
      </c>
      <c r="L281" s="8" t="s">
        <v>143</v>
      </c>
      <c r="M281" s="8">
        <f t="shared" si="30"/>
        <v>0</v>
      </c>
      <c r="N281" s="11" t="str">
        <f t="shared" si="31"/>
        <v/>
      </c>
      <c r="O281" s="8"/>
      <c r="P281" s="8"/>
      <c r="Q281" s="8" t="str">
        <f t="shared" si="28"/>
        <v/>
      </c>
      <c r="R281" s="11"/>
      <c r="S281" s="11"/>
      <c r="T281" s="11"/>
      <c r="U281" s="11"/>
      <c r="V281" s="8"/>
      <c r="W281" s="8"/>
      <c r="X281" s="8"/>
      <c r="Y281" s="8"/>
      <c r="Z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</row>
    <row r="282" spans="1:112" ht="15" customHeight="1">
      <c r="A282" s="8">
        <v>281</v>
      </c>
      <c r="B282" s="36" t="s">
        <v>637</v>
      </c>
      <c r="C282" t="s">
        <v>653</v>
      </c>
      <c r="D282" s="21" t="s">
        <v>197</v>
      </c>
      <c r="E282" s="28">
        <v>36130</v>
      </c>
      <c r="F282" s="28"/>
      <c r="G282" s="42">
        <v>0</v>
      </c>
      <c r="H282" s="42"/>
      <c r="J282" s="8"/>
      <c r="K282" s="8" t="s">
        <v>371</v>
      </c>
      <c r="L282" s="8" t="s">
        <v>143</v>
      </c>
      <c r="M282" s="8">
        <f t="shared" si="30"/>
        <v>0</v>
      </c>
      <c r="N282" s="11" t="str">
        <f t="shared" si="31"/>
        <v/>
      </c>
      <c r="O282" s="8"/>
      <c r="P282" s="8"/>
      <c r="Q282" s="8" t="str">
        <f t="shared" si="28"/>
        <v/>
      </c>
      <c r="R282" s="11"/>
      <c r="S282" s="11"/>
      <c r="T282" s="11"/>
      <c r="U282" s="11"/>
      <c r="V282" s="8"/>
      <c r="W282" s="8"/>
      <c r="X282" s="8"/>
      <c r="Y282" s="8"/>
      <c r="Z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</row>
    <row r="283" spans="1:112" ht="15" customHeight="1">
      <c r="A283" s="8">
        <v>282</v>
      </c>
      <c r="B283" s="36" t="s">
        <v>637</v>
      </c>
      <c r="C283" t="s">
        <v>654</v>
      </c>
      <c r="D283" s="21" t="s">
        <v>378</v>
      </c>
      <c r="E283" s="28">
        <v>36161</v>
      </c>
      <c r="F283" s="28"/>
      <c r="G283" s="42">
        <v>0</v>
      </c>
      <c r="H283" s="42"/>
      <c r="J283" s="8"/>
      <c r="K283" s="8" t="s">
        <v>371</v>
      </c>
      <c r="L283" s="8" t="s">
        <v>143</v>
      </c>
      <c r="M283" s="8">
        <f t="shared" si="30"/>
        <v>0</v>
      </c>
      <c r="N283" s="11" t="str">
        <f t="shared" si="31"/>
        <v/>
      </c>
      <c r="O283" s="8"/>
      <c r="P283" s="8"/>
      <c r="Q283" s="8" t="str">
        <f t="shared" si="28"/>
        <v/>
      </c>
      <c r="R283" s="11"/>
      <c r="S283" s="11"/>
      <c r="T283" s="11"/>
      <c r="U283" s="11"/>
      <c r="V283" s="8"/>
      <c r="W283" s="8"/>
      <c r="X283" s="8"/>
      <c r="Y283" s="8"/>
      <c r="Z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</row>
    <row r="284" spans="1:112" ht="15" customHeight="1">
      <c r="A284" s="8">
        <v>283</v>
      </c>
      <c r="B284" s="36" t="s">
        <v>637</v>
      </c>
      <c r="C284" t="s">
        <v>655</v>
      </c>
      <c r="D284" s="21" t="s">
        <v>378</v>
      </c>
      <c r="E284" s="28">
        <v>36192</v>
      </c>
      <c r="F284" s="28"/>
      <c r="G284" s="42">
        <v>0</v>
      </c>
      <c r="H284" s="42"/>
      <c r="J284" s="8"/>
      <c r="K284" s="8" t="s">
        <v>371</v>
      </c>
      <c r="L284" s="8" t="s">
        <v>143</v>
      </c>
      <c r="M284" s="8">
        <f t="shared" si="30"/>
        <v>0</v>
      </c>
      <c r="N284" s="11" t="str">
        <f t="shared" si="31"/>
        <v/>
      </c>
      <c r="O284" s="8"/>
      <c r="P284" s="8"/>
      <c r="Q284" s="8" t="str">
        <f t="shared" si="28"/>
        <v/>
      </c>
      <c r="R284" s="11"/>
      <c r="S284" s="11"/>
      <c r="T284" s="11"/>
      <c r="U284" s="11"/>
      <c r="V284" s="8"/>
      <c r="W284" s="8"/>
      <c r="X284" s="8"/>
      <c r="Y284" s="8"/>
      <c r="Z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</row>
    <row r="285" spans="1:112" ht="15" customHeight="1">
      <c r="A285" s="8">
        <v>284</v>
      </c>
      <c r="B285" s="36" t="s">
        <v>637</v>
      </c>
      <c r="C285" t="s">
        <v>656</v>
      </c>
      <c r="D285" s="21" t="s">
        <v>378</v>
      </c>
      <c r="E285" s="28">
        <v>36220</v>
      </c>
      <c r="F285" s="28"/>
      <c r="G285" s="42">
        <v>0</v>
      </c>
      <c r="H285" s="42"/>
      <c r="J285" s="8"/>
      <c r="K285" s="8" t="s">
        <v>371</v>
      </c>
      <c r="L285" s="8" t="s">
        <v>143</v>
      </c>
      <c r="M285" s="8">
        <f t="shared" si="30"/>
        <v>0</v>
      </c>
      <c r="N285" s="11" t="str">
        <f t="shared" si="31"/>
        <v/>
      </c>
      <c r="O285" s="8"/>
      <c r="P285" s="8"/>
      <c r="Q285" s="8" t="str">
        <f t="shared" si="28"/>
        <v/>
      </c>
      <c r="R285" s="11"/>
      <c r="S285" s="11"/>
      <c r="T285" s="11"/>
      <c r="U285" s="11"/>
      <c r="V285" s="8"/>
      <c r="W285" s="8"/>
      <c r="X285" s="8"/>
      <c r="Y285" s="8"/>
      <c r="Z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</row>
    <row r="286" spans="1:112" ht="15" customHeight="1">
      <c r="A286" s="8">
        <v>285</v>
      </c>
      <c r="B286" s="36" t="s">
        <v>637</v>
      </c>
      <c r="C286" t="s">
        <v>657</v>
      </c>
      <c r="D286" s="21" t="s">
        <v>378</v>
      </c>
      <c r="E286" s="28">
        <v>36251</v>
      </c>
      <c r="F286" s="28"/>
      <c r="G286" s="42">
        <v>0</v>
      </c>
      <c r="H286" s="42"/>
      <c r="J286" s="8"/>
      <c r="K286" s="8" t="s">
        <v>371</v>
      </c>
      <c r="L286" s="8" t="s">
        <v>143</v>
      </c>
      <c r="M286" s="8">
        <f t="shared" si="30"/>
        <v>0</v>
      </c>
      <c r="N286" s="11" t="str">
        <f t="shared" si="31"/>
        <v/>
      </c>
      <c r="O286" s="8"/>
      <c r="P286" s="8"/>
      <c r="Q286" s="8" t="str">
        <f t="shared" si="28"/>
        <v/>
      </c>
      <c r="R286" s="11"/>
      <c r="S286" s="11"/>
      <c r="T286" s="11"/>
      <c r="U286" s="11"/>
      <c r="V286" s="8"/>
      <c r="W286" s="8"/>
      <c r="X286" s="8"/>
      <c r="Y286" s="8"/>
      <c r="Z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</row>
    <row r="287" spans="1:112" ht="15" customHeight="1">
      <c r="A287" s="8">
        <v>286</v>
      </c>
      <c r="B287" s="36" t="s">
        <v>466</v>
      </c>
      <c r="C287" t="s">
        <v>467</v>
      </c>
      <c r="D287" s="21" t="s">
        <v>393</v>
      </c>
      <c r="E287" s="28">
        <v>36192</v>
      </c>
      <c r="F287" s="28"/>
      <c r="G287" s="42">
        <v>0</v>
      </c>
      <c r="H287" s="42"/>
      <c r="J287" s="8"/>
      <c r="K287" s="8" t="s">
        <v>371</v>
      </c>
      <c r="L287" s="8" t="s">
        <v>143</v>
      </c>
      <c r="M287" s="8">
        <f t="shared" si="30"/>
        <v>0</v>
      </c>
      <c r="N287" s="11" t="str">
        <f t="shared" si="31"/>
        <v/>
      </c>
      <c r="O287" s="8"/>
      <c r="P287" s="8"/>
      <c r="Q287" s="8" t="str">
        <f>IF(R287="","",IF(R287&lt;6,"6: Mediocre",IF(R287&lt;7,"5: Okay",IF(R287&lt;8,"4: Good",IF(R287&lt;9,"3: Very Good",IF(R287&lt;=9.5,"2: Incredible","1: Masterpiece"))))))</f>
        <v/>
      </c>
      <c r="R287" s="11"/>
      <c r="S287" s="11"/>
      <c r="T287" s="11"/>
      <c r="U287" s="11"/>
      <c r="V287" s="8"/>
      <c r="W287" s="8"/>
      <c r="X287" s="8"/>
      <c r="Y287" s="8"/>
      <c r="Z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</row>
    <row r="288" spans="1:112" ht="15" customHeight="1">
      <c r="A288" s="8">
        <v>287</v>
      </c>
      <c r="B288" s="36" t="s">
        <v>466</v>
      </c>
      <c r="C288" t="s">
        <v>468</v>
      </c>
      <c r="D288" s="21" t="s">
        <v>393</v>
      </c>
      <c r="E288" s="28">
        <v>36192</v>
      </c>
      <c r="F288" s="28"/>
      <c r="G288" s="42">
        <v>0</v>
      </c>
      <c r="H288" s="42"/>
      <c r="J288" s="8"/>
      <c r="K288" s="8" t="s">
        <v>371</v>
      </c>
      <c r="L288" s="8" t="s">
        <v>143</v>
      </c>
      <c r="M288" s="8">
        <f t="shared" si="30"/>
        <v>0</v>
      </c>
      <c r="N288" s="11" t="str">
        <f t="shared" si="31"/>
        <v/>
      </c>
      <c r="O288" s="8"/>
      <c r="P288" s="8"/>
      <c r="Q288" s="8" t="str">
        <f>IF(R288="","",IF(R288&lt;6,"6: Mediocre",IF(R288&lt;7,"5: Okay",IF(R288&lt;8,"4: Good",IF(R288&lt;9,"3: Very Good",IF(R288&lt;=9.5,"2: Incredible","1: Masterpiece"))))))</f>
        <v/>
      </c>
      <c r="R288" s="11"/>
      <c r="S288" s="11"/>
      <c r="T288" s="11"/>
      <c r="U288" s="11"/>
      <c r="V288" s="8"/>
      <c r="W288" s="8"/>
      <c r="X288" s="8"/>
      <c r="Y288" s="8"/>
      <c r="Z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</row>
    <row r="289" spans="1:112" ht="15" customHeight="1">
      <c r="A289" s="8">
        <v>288</v>
      </c>
      <c r="B289" s="36" t="s">
        <v>759</v>
      </c>
      <c r="C289" t="s">
        <v>761</v>
      </c>
      <c r="D289" s="21" t="s">
        <v>760</v>
      </c>
      <c r="E289" s="28">
        <v>39784</v>
      </c>
      <c r="F289" s="28"/>
      <c r="G289" s="42">
        <v>0</v>
      </c>
      <c r="H289" s="42"/>
      <c r="J289" s="8"/>
      <c r="K289" s="8" t="s">
        <v>371</v>
      </c>
      <c r="L289" s="8" t="s">
        <v>143</v>
      </c>
      <c r="M289" s="8">
        <f t="shared" si="30"/>
        <v>0</v>
      </c>
      <c r="N289" s="11" t="str">
        <f t="shared" si="31"/>
        <v/>
      </c>
      <c r="O289" s="8"/>
      <c r="P289" s="8"/>
      <c r="Q289" s="8"/>
      <c r="R289" s="11"/>
      <c r="S289" s="11"/>
      <c r="T289" s="11"/>
      <c r="U289" s="11"/>
      <c r="V289" s="8"/>
      <c r="W289" s="8"/>
      <c r="X289" s="8"/>
      <c r="Y289" s="8"/>
      <c r="Z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</row>
    <row r="290" spans="1:112" ht="15" customHeight="1">
      <c r="A290" s="8">
        <v>289</v>
      </c>
      <c r="B290" s="36" t="s">
        <v>759</v>
      </c>
      <c r="C290" t="s">
        <v>762</v>
      </c>
      <c r="D290" s="21" t="s">
        <v>760</v>
      </c>
      <c r="E290" s="28">
        <v>39784</v>
      </c>
      <c r="F290" s="28"/>
      <c r="G290" s="42">
        <v>0</v>
      </c>
      <c r="H290" s="42"/>
      <c r="J290" s="8"/>
      <c r="K290" s="8" t="s">
        <v>371</v>
      </c>
      <c r="L290" s="8" t="s">
        <v>143</v>
      </c>
      <c r="M290" s="8">
        <f t="shared" si="30"/>
        <v>0</v>
      </c>
      <c r="N290" s="11" t="str">
        <f t="shared" si="31"/>
        <v/>
      </c>
      <c r="O290" s="8"/>
      <c r="P290" s="8"/>
      <c r="Q290" s="8"/>
      <c r="R290" s="11"/>
      <c r="S290" s="11"/>
      <c r="T290" s="11"/>
      <c r="U290" s="11"/>
      <c r="V290" s="8"/>
      <c r="W290" s="8"/>
      <c r="X290" s="8"/>
      <c r="Y290" s="8"/>
      <c r="Z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</row>
    <row r="291" spans="1:112" ht="15" customHeight="1">
      <c r="A291" s="8">
        <v>290</v>
      </c>
      <c r="B291" s="36" t="s">
        <v>759</v>
      </c>
      <c r="C291" t="s">
        <v>763</v>
      </c>
      <c r="D291" s="21" t="s">
        <v>760</v>
      </c>
      <c r="E291" s="28">
        <v>39934</v>
      </c>
      <c r="F291" s="28"/>
      <c r="G291" s="42">
        <v>0</v>
      </c>
      <c r="H291" s="42"/>
      <c r="J291" s="8"/>
      <c r="K291" s="8" t="s">
        <v>371</v>
      </c>
      <c r="L291" s="8" t="s">
        <v>143</v>
      </c>
      <c r="M291" s="8">
        <f t="shared" si="30"/>
        <v>0</v>
      </c>
      <c r="N291" s="11" t="str">
        <f t="shared" si="31"/>
        <v/>
      </c>
      <c r="O291" s="8"/>
      <c r="P291" s="8"/>
      <c r="Q291" s="8"/>
      <c r="R291" s="11"/>
      <c r="S291" s="11"/>
      <c r="T291" s="11"/>
      <c r="U291" s="11"/>
      <c r="V291" s="8"/>
      <c r="W291" s="8"/>
      <c r="X291" s="8"/>
      <c r="Y291" s="8"/>
      <c r="Z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</row>
    <row r="292" spans="1:112" ht="15" customHeight="1">
      <c r="A292" s="8">
        <v>291</v>
      </c>
      <c r="B292" s="36" t="s">
        <v>759</v>
      </c>
      <c r="C292" t="s">
        <v>764</v>
      </c>
      <c r="D292" s="21" t="s">
        <v>760</v>
      </c>
      <c r="E292" s="28">
        <v>40057</v>
      </c>
      <c r="F292" s="28"/>
      <c r="G292" s="42">
        <v>0</v>
      </c>
      <c r="H292" s="42"/>
      <c r="J292" s="8"/>
      <c r="K292" s="8" t="s">
        <v>371</v>
      </c>
      <c r="L292" s="8" t="s">
        <v>143</v>
      </c>
      <c r="M292" s="8">
        <f t="shared" si="30"/>
        <v>0</v>
      </c>
      <c r="N292" s="11" t="str">
        <f t="shared" si="31"/>
        <v/>
      </c>
      <c r="O292" s="8"/>
      <c r="P292" s="8"/>
      <c r="Q292" s="8"/>
      <c r="R292" s="11"/>
      <c r="S292" s="11"/>
      <c r="T292" s="11"/>
      <c r="U292" s="11"/>
      <c r="V292" s="8"/>
      <c r="W292" s="8"/>
      <c r="X292" s="8"/>
      <c r="Y292" s="8"/>
      <c r="Z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</row>
    <row r="293" spans="1:112" ht="15" customHeight="1">
      <c r="A293" s="8">
        <v>292</v>
      </c>
      <c r="B293" s="36" t="s">
        <v>759</v>
      </c>
      <c r="C293" t="s">
        <v>765</v>
      </c>
      <c r="D293" s="21" t="s">
        <v>760</v>
      </c>
      <c r="E293" s="28">
        <v>40179</v>
      </c>
      <c r="F293" s="28"/>
      <c r="G293" s="42">
        <v>0</v>
      </c>
      <c r="H293" s="42"/>
      <c r="J293" s="8"/>
      <c r="K293" s="8" t="s">
        <v>371</v>
      </c>
      <c r="L293" s="8" t="s">
        <v>143</v>
      </c>
      <c r="M293" s="8">
        <f t="shared" si="30"/>
        <v>0</v>
      </c>
      <c r="N293" s="11" t="str">
        <f t="shared" si="31"/>
        <v/>
      </c>
      <c r="O293" s="8"/>
      <c r="P293" s="8"/>
      <c r="Q293" s="8"/>
      <c r="R293" s="11"/>
      <c r="S293" s="11"/>
      <c r="T293" s="11"/>
      <c r="U293" s="11"/>
      <c r="V293" s="8"/>
      <c r="W293" s="8"/>
      <c r="X293" s="8"/>
      <c r="Y293" s="8"/>
      <c r="Z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</row>
    <row r="294" spans="1:112" ht="15" customHeight="1">
      <c r="A294" s="8">
        <v>293</v>
      </c>
      <c r="B294" s="36" t="s">
        <v>759</v>
      </c>
      <c r="C294" t="s">
        <v>766</v>
      </c>
      <c r="D294" s="21" t="s">
        <v>760</v>
      </c>
      <c r="E294" s="28">
        <v>40295</v>
      </c>
      <c r="F294" s="28"/>
      <c r="G294" s="42">
        <v>0</v>
      </c>
      <c r="H294" s="42"/>
      <c r="J294" s="8"/>
      <c r="K294" s="8" t="s">
        <v>371</v>
      </c>
      <c r="L294" s="8" t="s">
        <v>143</v>
      </c>
      <c r="M294" s="8">
        <f t="shared" si="30"/>
        <v>0</v>
      </c>
      <c r="N294" s="11" t="str">
        <f t="shared" si="31"/>
        <v/>
      </c>
      <c r="O294" s="8"/>
      <c r="P294" s="8"/>
      <c r="Q294" s="8"/>
      <c r="R294" s="11"/>
      <c r="S294" s="11"/>
      <c r="T294" s="11"/>
      <c r="U294" s="11"/>
      <c r="V294" s="8"/>
      <c r="W294" s="8"/>
      <c r="X294" s="8"/>
      <c r="Y294" s="8"/>
      <c r="Z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</row>
    <row r="295" spans="1:112" ht="15" customHeight="1">
      <c r="A295" s="8">
        <v>294</v>
      </c>
      <c r="B295" s="36" t="s">
        <v>177</v>
      </c>
      <c r="C295" t="s">
        <v>835</v>
      </c>
      <c r="D295" s="21" t="s">
        <v>119</v>
      </c>
      <c r="E295" s="28">
        <v>41244</v>
      </c>
      <c r="F295" s="28"/>
      <c r="G295" s="42">
        <v>0</v>
      </c>
      <c r="H295" s="42"/>
      <c r="J295" s="8"/>
      <c r="K295" s="8" t="s">
        <v>149</v>
      </c>
      <c r="L295" s="8" t="s">
        <v>143</v>
      </c>
      <c r="M295" s="8">
        <f t="shared" si="30"/>
        <v>0</v>
      </c>
      <c r="N295" s="11" t="str">
        <f t="shared" si="31"/>
        <v/>
      </c>
      <c r="O295" s="8"/>
      <c r="P295" s="8"/>
      <c r="Q295" s="8"/>
      <c r="R295" s="11"/>
      <c r="S295" s="11"/>
      <c r="T295" s="11"/>
      <c r="U295" s="11"/>
      <c r="V295" s="8"/>
      <c r="W295" s="8"/>
      <c r="X295" s="8"/>
      <c r="Y295" s="8"/>
      <c r="Z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</row>
    <row r="296" spans="1:112" ht="15" customHeight="1">
      <c r="A296" s="8">
        <v>295</v>
      </c>
      <c r="B296" s="36" t="s">
        <v>177</v>
      </c>
      <c r="C296" t="s">
        <v>492</v>
      </c>
      <c r="D296" s="21" t="s">
        <v>119</v>
      </c>
      <c r="E296" s="28">
        <v>41253</v>
      </c>
      <c r="F296" s="28"/>
      <c r="G296" s="42">
        <v>0</v>
      </c>
      <c r="H296" s="42"/>
      <c r="J296" s="8"/>
      <c r="K296" s="8" t="s">
        <v>149</v>
      </c>
      <c r="L296" s="8" t="s">
        <v>143</v>
      </c>
      <c r="M296" s="8">
        <f t="shared" si="30"/>
        <v>1</v>
      </c>
      <c r="N296" s="11">
        <f t="shared" si="31"/>
        <v>7.6400000000000006</v>
      </c>
      <c r="O296" s="8"/>
      <c r="P296" s="8"/>
      <c r="Q296" s="8"/>
      <c r="R296" s="11"/>
      <c r="S296" s="11"/>
      <c r="T296" s="11"/>
      <c r="U296" s="11">
        <f>3.82/5*10</f>
        <v>7.6400000000000006</v>
      </c>
      <c r="V296" s="8"/>
      <c r="W296" s="8"/>
      <c r="X296" s="8"/>
      <c r="Y296" s="8"/>
      <c r="Z296" s="8"/>
      <c r="AA296" s="8">
        <v>11</v>
      </c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</row>
    <row r="297" spans="1:112" ht="15" customHeight="1">
      <c r="A297" s="8">
        <v>296</v>
      </c>
      <c r="B297" s="36" t="s">
        <v>177</v>
      </c>
      <c r="C297" t="s">
        <v>177</v>
      </c>
      <c r="D297" s="21" t="s">
        <v>119</v>
      </c>
      <c r="E297" s="28">
        <v>41275</v>
      </c>
      <c r="F297" s="28"/>
      <c r="G297" s="42">
        <v>0</v>
      </c>
      <c r="H297" s="42"/>
      <c r="J297" s="8"/>
      <c r="K297" s="8" t="s">
        <v>48</v>
      </c>
      <c r="L297" s="8" t="s">
        <v>143</v>
      </c>
      <c r="M297" s="8">
        <f t="shared" si="30"/>
        <v>9</v>
      </c>
      <c r="N297" s="11">
        <f t="shared" si="31"/>
        <v>7.5066666666666668</v>
      </c>
      <c r="O297" s="8">
        <v>39</v>
      </c>
      <c r="P297" s="8" t="s">
        <v>256</v>
      </c>
      <c r="Q297" s="8" t="str">
        <f t="shared" si="28"/>
        <v>4: Good</v>
      </c>
      <c r="R297" s="11">
        <f t="shared" si="29"/>
        <v>7.9</v>
      </c>
      <c r="S297" s="11"/>
      <c r="T297" s="11">
        <v>7</v>
      </c>
      <c r="U297" s="11">
        <f>3.81/5*10</f>
        <v>7.62</v>
      </c>
      <c r="V297" s="8">
        <v>8</v>
      </c>
      <c r="W297" s="8">
        <v>8.4</v>
      </c>
      <c r="X297" s="8">
        <v>7.4</v>
      </c>
      <c r="Y297" s="8">
        <v>7.8</v>
      </c>
      <c r="Z297" s="8">
        <v>8</v>
      </c>
      <c r="AA297" s="8">
        <v>10</v>
      </c>
      <c r="AB297" s="8">
        <v>16</v>
      </c>
      <c r="AJ297" s="8">
        <v>4</v>
      </c>
      <c r="AK297" s="8">
        <v>7</v>
      </c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>
        <v>5</v>
      </c>
      <c r="CE297" s="8">
        <v>5</v>
      </c>
      <c r="CF297" s="8"/>
      <c r="CG297" s="8"/>
      <c r="CH297" s="8">
        <v>3</v>
      </c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</row>
    <row r="298" spans="1:112" ht="15" customHeight="1">
      <c r="A298" s="8">
        <v>297</v>
      </c>
      <c r="B298" s="36" t="s">
        <v>748</v>
      </c>
      <c r="C298" t="s">
        <v>178</v>
      </c>
      <c r="D298" s="21" t="s">
        <v>119</v>
      </c>
      <c r="E298" s="28">
        <v>39112</v>
      </c>
      <c r="F298" s="28"/>
      <c r="G298" s="42">
        <v>0</v>
      </c>
      <c r="H298" s="42"/>
      <c r="J298" s="8"/>
      <c r="K298" s="8" t="s">
        <v>48</v>
      </c>
      <c r="L298" s="8" t="s">
        <v>143</v>
      </c>
      <c r="M298" s="8">
        <f t="shared" si="30"/>
        <v>7</v>
      </c>
      <c r="N298" s="11">
        <f t="shared" si="31"/>
        <v>7.6766666666666667</v>
      </c>
      <c r="O298" s="8">
        <v>83</v>
      </c>
      <c r="P298" s="8" t="s">
        <v>264</v>
      </c>
      <c r="Q298" s="8" t="str">
        <f>IF(R298="","",IF(R298&lt;6,"6: Mediocre",IF(R298&lt;7,"5: Okay",IF(R298&lt;8,"4: Good",IF(R298&lt;9,"3: Very Good",IF(R298&lt;=9.5,"2: Incredible","1: Masterpiece"))))))</f>
        <v>4: Good</v>
      </c>
      <c r="R298" s="11">
        <f>IFERROR(ROUND(AVERAGE(V298:Z298),1),"")</f>
        <v>7.8</v>
      </c>
      <c r="S298" s="11">
        <f>(2.9+2.9)/2/4*10</f>
        <v>7.25</v>
      </c>
      <c r="T298" s="11"/>
      <c r="U298" s="11">
        <f>3.99/5*10</f>
        <v>7.98</v>
      </c>
      <c r="V298" s="8">
        <v>7.3</v>
      </c>
      <c r="W298" s="8">
        <v>8</v>
      </c>
      <c r="X298" s="8">
        <v>8</v>
      </c>
      <c r="Y298" s="8">
        <v>8.3000000000000007</v>
      </c>
      <c r="Z298" s="8">
        <v>7.5</v>
      </c>
      <c r="AA298" s="8">
        <v>8</v>
      </c>
      <c r="AJ298" s="8">
        <v>8</v>
      </c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>
        <v>3</v>
      </c>
      <c r="BB298" s="8"/>
      <c r="BC298" s="8"/>
      <c r="BD298" s="8"/>
      <c r="BE298" s="8"/>
      <c r="BF298" s="8"/>
      <c r="BG298" s="8"/>
      <c r="BH298" s="8"/>
      <c r="BI298" s="8"/>
      <c r="BJ298" s="8"/>
      <c r="BK298" s="8">
        <v>6</v>
      </c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>
        <v>1</v>
      </c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</row>
    <row r="299" spans="1:112" ht="15" customHeight="1">
      <c r="A299" s="8">
        <v>298</v>
      </c>
      <c r="B299" s="36" t="s">
        <v>748</v>
      </c>
      <c r="C299" t="s">
        <v>179</v>
      </c>
      <c r="D299" s="21" t="s">
        <v>119</v>
      </c>
      <c r="E299" s="28">
        <v>40743</v>
      </c>
      <c r="F299" s="28"/>
      <c r="G299" s="42">
        <v>0</v>
      </c>
      <c r="H299" s="42"/>
      <c r="J299" s="8"/>
      <c r="K299" s="8" t="s">
        <v>48</v>
      </c>
      <c r="L299" s="8" t="s">
        <v>143</v>
      </c>
      <c r="M299" s="8">
        <f t="shared" si="30"/>
        <v>8</v>
      </c>
      <c r="N299" s="11">
        <f t="shared" si="31"/>
        <v>8.25</v>
      </c>
      <c r="O299" s="8">
        <v>84</v>
      </c>
      <c r="P299" s="8" t="s">
        <v>264</v>
      </c>
      <c r="Q299" s="8" t="str">
        <f>IF(R299="","",IF(R299&lt;6,"6: Mediocre",IF(R299&lt;7,"5: Okay",IF(R299&lt;8,"4: Good",IF(R299&lt;9,"3: Very Good",IF(R299&lt;=9.5,"2: Incredible","1: Masterpiece"))))))</f>
        <v>3: Very Good</v>
      </c>
      <c r="R299" s="11">
        <f>IFERROR(ROUND(AVERAGE(V299:Z299),1),"")</f>
        <v>8.3000000000000007</v>
      </c>
      <c r="S299" s="11">
        <f>3/4*10</f>
        <v>7.5</v>
      </c>
      <c r="T299" s="11">
        <v>9</v>
      </c>
      <c r="U299" s="11">
        <f>4.1/5*10</f>
        <v>8.1999999999999993</v>
      </c>
      <c r="V299" s="8">
        <v>7.8</v>
      </c>
      <c r="W299" s="8">
        <v>9.4</v>
      </c>
      <c r="X299" s="8">
        <v>8.1999999999999993</v>
      </c>
      <c r="Y299" s="8">
        <v>7.3</v>
      </c>
      <c r="Z299" s="8">
        <v>8.6999999999999993</v>
      </c>
      <c r="AA299" s="8">
        <v>9</v>
      </c>
      <c r="AJ299" s="8">
        <v>5</v>
      </c>
      <c r="AK299" s="8">
        <v>6</v>
      </c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>
        <v>16</v>
      </c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>
        <v>2</v>
      </c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</row>
    <row r="300" spans="1:112" ht="15" customHeight="1">
      <c r="A300" s="8">
        <v>299</v>
      </c>
      <c r="B300" s="36" t="s">
        <v>110</v>
      </c>
      <c r="C300" t="s">
        <v>116</v>
      </c>
      <c r="D300" s="21" t="s">
        <v>117</v>
      </c>
      <c r="E300" s="28">
        <v>42941</v>
      </c>
      <c r="F300" s="28"/>
      <c r="G300" s="42">
        <v>0</v>
      </c>
      <c r="H300" s="42"/>
      <c r="J300" s="8"/>
      <c r="K300" s="8" t="s">
        <v>48</v>
      </c>
      <c r="L300" s="8" t="s">
        <v>41</v>
      </c>
      <c r="M300" s="8">
        <f t="shared" si="30"/>
        <v>6</v>
      </c>
      <c r="N300" s="11">
        <f t="shared" si="31"/>
        <v>7.74</v>
      </c>
      <c r="O300" s="8">
        <v>61</v>
      </c>
      <c r="P300" s="8" t="s">
        <v>264</v>
      </c>
      <c r="Q300" s="8" t="str">
        <f>IF(R300="","",IF(R300&lt;6,"6: Mediocre",IF(R300&lt;7,"5: Okay",IF(R300&lt;8,"4: Good",IF(R300&lt;9,"3: Very Good",IF(R300&lt;=9.5,"2: Incredible","1: Masterpiece"))))))</f>
        <v>4: Good</v>
      </c>
      <c r="R300" s="11">
        <f>IFERROR(ROUND(AVERAGE(V300:Z300),1),"")</f>
        <v>7.8</v>
      </c>
      <c r="S300" s="11"/>
      <c r="T300" s="11"/>
      <c r="U300" s="11">
        <f>3.84/5*10</f>
        <v>7.68</v>
      </c>
      <c r="V300" s="8">
        <v>7.4</v>
      </c>
      <c r="W300" s="8">
        <v>7.8</v>
      </c>
      <c r="X300" s="8">
        <v>8.1999999999999993</v>
      </c>
      <c r="Y300" s="8">
        <v>8</v>
      </c>
      <c r="Z300" s="8">
        <v>7.8</v>
      </c>
      <c r="AA300" s="8">
        <v>5</v>
      </c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>
        <v>16</v>
      </c>
      <c r="BC300" s="8"/>
      <c r="BD300" s="8"/>
      <c r="BE300" s="8"/>
      <c r="BF300" s="8"/>
      <c r="BG300" s="8"/>
      <c r="BH300" s="8"/>
      <c r="BI300" s="8">
        <v>22</v>
      </c>
      <c r="BJ300" s="8">
        <v>7</v>
      </c>
      <c r="BK300" s="8">
        <v>3</v>
      </c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</row>
    <row r="301" spans="1:112" ht="15" customHeight="1">
      <c r="A301" s="8">
        <v>300</v>
      </c>
      <c r="B301" s="36" t="s">
        <v>98</v>
      </c>
      <c r="C301" t="s">
        <v>71</v>
      </c>
      <c r="D301" s="21" t="s">
        <v>68</v>
      </c>
      <c r="E301" s="28">
        <v>42251</v>
      </c>
      <c r="F301" s="28"/>
      <c r="G301" s="42">
        <v>0</v>
      </c>
      <c r="H301" s="42"/>
      <c r="J301" s="8"/>
      <c r="K301" s="8" t="s">
        <v>371</v>
      </c>
      <c r="L301" s="8" t="s">
        <v>41</v>
      </c>
      <c r="M301" s="8">
        <f t="shared" si="30"/>
        <v>4</v>
      </c>
      <c r="N301" s="11">
        <f t="shared" si="31"/>
        <v>7.38</v>
      </c>
      <c r="O301" s="8">
        <v>142</v>
      </c>
      <c r="P301" s="8" t="s">
        <v>271</v>
      </c>
      <c r="Q301" s="8" t="str">
        <f>IF(R301="","",IF(R301&lt;6,"6: Mediocre",IF(R301&lt;7,"5: Okay",IF(R301&lt;8,"4: Good",IF(R301&lt;9,"3: Very Good",IF(R301&lt;=9.5,"2: Incredible","1: Masterpiece"))))))</f>
        <v>4: Good</v>
      </c>
      <c r="R301" s="11">
        <f>IFERROR(ROUND(AVERAGE(V301:Z301),1),"")</f>
        <v>7.5</v>
      </c>
      <c r="S301" s="11"/>
      <c r="T301" s="11"/>
      <c r="U301" s="11">
        <f>3.63/5*10</f>
        <v>7.26</v>
      </c>
      <c r="V301" s="8">
        <v>7</v>
      </c>
      <c r="W301" s="8">
        <v>9</v>
      </c>
      <c r="X301" s="8">
        <v>6.5</v>
      </c>
      <c r="Y301" s="8">
        <v>7.5</v>
      </c>
      <c r="Z301" s="8">
        <v>7.5</v>
      </c>
      <c r="AK301" s="8">
        <v>10</v>
      </c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>
        <v>7</v>
      </c>
      <c r="CE301" s="8">
        <v>7</v>
      </c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</row>
    <row r="302" spans="1:112" ht="15" customHeight="1">
      <c r="A302" s="8">
        <v>301</v>
      </c>
      <c r="B302" s="36" t="s">
        <v>98</v>
      </c>
      <c r="C302" t="s">
        <v>72</v>
      </c>
      <c r="D302" s="21" t="s">
        <v>28</v>
      </c>
      <c r="E302" s="28">
        <v>42251</v>
      </c>
      <c r="F302" s="28"/>
      <c r="G302" s="42">
        <v>0</v>
      </c>
      <c r="H302" s="42"/>
      <c r="J302" s="8"/>
      <c r="K302" s="8" t="s">
        <v>371</v>
      </c>
      <c r="L302" s="8" t="s">
        <v>41</v>
      </c>
      <c r="M302" s="8">
        <f t="shared" si="30"/>
        <v>3</v>
      </c>
      <c r="N302" s="11">
        <f t="shared" si="31"/>
        <v>6.52</v>
      </c>
      <c r="O302" s="8">
        <v>210</v>
      </c>
      <c r="P302" s="8" t="s">
        <v>305</v>
      </c>
      <c r="Q302" s="8" t="str">
        <f>IF(R302="","",IF(R302&lt;6,"6: Mediocre",IF(R302&lt;7,"5: Okay",IF(R302&lt;8,"4: Good",IF(R302&lt;9,"3: Very Good",IF(R302&lt;=9.5,"2: Incredible","1: Masterpiece"))))))</f>
        <v>6: Mediocre</v>
      </c>
      <c r="R302" s="11">
        <f>IFERROR(ROUND(AVERAGE(V302:Z302),1),"")</f>
        <v>5.7</v>
      </c>
      <c r="S302" s="11"/>
      <c r="T302" s="11"/>
      <c r="U302" s="11">
        <f>3.67/5*10</f>
        <v>7.34</v>
      </c>
      <c r="V302" s="8">
        <v>6</v>
      </c>
      <c r="W302" s="8">
        <v>5.5</v>
      </c>
      <c r="X302" s="8">
        <v>5</v>
      </c>
      <c r="Y302" s="8">
        <v>6.5</v>
      </c>
      <c r="Z302" s="8">
        <v>5.5</v>
      </c>
      <c r="AJ302" s="8">
        <v>7</v>
      </c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>
        <v>3</v>
      </c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</row>
    <row r="303" spans="1:112" ht="15" customHeight="1">
      <c r="A303" s="8">
        <v>302</v>
      </c>
      <c r="B303" s="36" t="s">
        <v>542</v>
      </c>
      <c r="C303" t="s">
        <v>544</v>
      </c>
      <c r="D303" s="21" t="s">
        <v>543</v>
      </c>
      <c r="E303" s="28">
        <v>35431</v>
      </c>
      <c r="F303" s="28"/>
      <c r="G303" s="42">
        <v>0</v>
      </c>
      <c r="H303" s="42"/>
      <c r="J303" s="8"/>
      <c r="K303" s="8" t="s">
        <v>371</v>
      </c>
      <c r="L303" s="8" t="s">
        <v>143</v>
      </c>
      <c r="M303" s="8">
        <f t="shared" si="30"/>
        <v>1</v>
      </c>
      <c r="N303" s="11" t="str">
        <f t="shared" si="31"/>
        <v/>
      </c>
      <c r="O303" s="8"/>
      <c r="P303" s="8"/>
      <c r="Q303" s="8"/>
      <c r="R303" s="11"/>
      <c r="S303" s="11"/>
      <c r="T303" s="11"/>
      <c r="U303" s="11"/>
      <c r="V303" s="8"/>
      <c r="W303" s="8"/>
      <c r="X303" s="8"/>
      <c r="Y303" s="8"/>
      <c r="Z303" s="8"/>
      <c r="AQ303" s="8"/>
      <c r="AR303" s="8"/>
      <c r="AS303" s="8"/>
      <c r="AT303" s="8"/>
      <c r="AU303" s="8"/>
      <c r="AV303" s="8">
        <v>3</v>
      </c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</row>
    <row r="304" spans="1:112" ht="15" customHeight="1">
      <c r="A304" s="8">
        <v>303</v>
      </c>
      <c r="B304" s="36" t="s">
        <v>542</v>
      </c>
      <c r="C304" t="s">
        <v>545</v>
      </c>
      <c r="D304" s="21" t="s">
        <v>543</v>
      </c>
      <c r="E304" s="28">
        <v>35431</v>
      </c>
      <c r="F304" s="28"/>
      <c r="G304" s="42">
        <v>0</v>
      </c>
      <c r="H304" s="42"/>
      <c r="J304" s="8"/>
      <c r="K304" s="8" t="s">
        <v>371</v>
      </c>
      <c r="L304" s="8" t="s">
        <v>143</v>
      </c>
      <c r="M304" s="8">
        <f t="shared" si="30"/>
        <v>0</v>
      </c>
      <c r="N304" s="11" t="str">
        <f t="shared" si="31"/>
        <v/>
      </c>
      <c r="O304" s="8"/>
      <c r="P304" s="8"/>
      <c r="Q304" s="8"/>
      <c r="R304" s="11"/>
      <c r="S304" s="11"/>
      <c r="T304" s="11"/>
      <c r="U304" s="11"/>
      <c r="V304" s="8"/>
      <c r="W304" s="8"/>
      <c r="X304" s="8"/>
      <c r="Y304" s="8"/>
      <c r="Z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</row>
    <row r="305" spans="1:112" ht="15" customHeight="1">
      <c r="A305" s="8">
        <v>304</v>
      </c>
      <c r="B305" s="36" t="s">
        <v>542</v>
      </c>
      <c r="C305" t="s">
        <v>546</v>
      </c>
      <c r="D305" s="21" t="s">
        <v>543</v>
      </c>
      <c r="E305" s="28">
        <v>35521</v>
      </c>
      <c r="F305" s="28"/>
      <c r="G305" s="42">
        <v>0</v>
      </c>
      <c r="H305" s="42"/>
      <c r="J305" s="8"/>
      <c r="K305" s="8" t="s">
        <v>371</v>
      </c>
      <c r="L305" s="8" t="s">
        <v>143</v>
      </c>
      <c r="M305" s="8">
        <f t="shared" si="30"/>
        <v>0</v>
      </c>
      <c r="N305" s="11" t="str">
        <f t="shared" si="31"/>
        <v/>
      </c>
      <c r="O305" s="8"/>
      <c r="P305" s="8"/>
      <c r="Q305" s="8"/>
      <c r="R305" s="11"/>
      <c r="S305" s="11"/>
      <c r="T305" s="11"/>
      <c r="U305" s="11"/>
      <c r="V305" s="8"/>
      <c r="W305" s="8"/>
      <c r="X305" s="8"/>
      <c r="Y305" s="8"/>
      <c r="Z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</row>
    <row r="306" spans="1:112" ht="15" customHeight="1">
      <c r="A306" s="8">
        <v>305</v>
      </c>
      <c r="B306" s="36" t="s">
        <v>542</v>
      </c>
      <c r="C306" t="s">
        <v>547</v>
      </c>
      <c r="D306" s="21" t="s">
        <v>543</v>
      </c>
      <c r="E306" s="28">
        <v>35562</v>
      </c>
      <c r="F306" s="28"/>
      <c r="G306" s="42">
        <v>0</v>
      </c>
      <c r="H306" s="42"/>
      <c r="J306" s="8"/>
      <c r="K306" s="8" t="s">
        <v>371</v>
      </c>
      <c r="L306" s="8" t="s">
        <v>143</v>
      </c>
      <c r="M306" s="8">
        <f t="shared" si="30"/>
        <v>0</v>
      </c>
      <c r="N306" s="11" t="str">
        <f t="shared" si="31"/>
        <v/>
      </c>
      <c r="O306" s="8"/>
      <c r="P306" s="8"/>
      <c r="Q306" s="8"/>
      <c r="R306" s="11"/>
      <c r="S306" s="11"/>
      <c r="T306" s="11"/>
      <c r="U306" s="11"/>
      <c r="V306" s="8"/>
      <c r="W306" s="8"/>
      <c r="X306" s="8"/>
      <c r="Y306" s="8"/>
      <c r="Z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</row>
    <row r="307" spans="1:112" ht="15" customHeight="1">
      <c r="A307" s="8">
        <v>306</v>
      </c>
      <c r="B307" s="36" t="s">
        <v>542</v>
      </c>
      <c r="C307" t="s">
        <v>548</v>
      </c>
      <c r="D307" s="21" t="s">
        <v>543</v>
      </c>
      <c r="E307" s="28">
        <v>35618</v>
      </c>
      <c r="F307" s="28"/>
      <c r="G307" s="42">
        <v>0</v>
      </c>
      <c r="H307" s="42"/>
      <c r="J307" s="8"/>
      <c r="K307" s="8" t="s">
        <v>371</v>
      </c>
      <c r="L307" s="8" t="s">
        <v>143</v>
      </c>
      <c r="M307" s="8">
        <f t="shared" si="30"/>
        <v>0</v>
      </c>
      <c r="N307" s="11" t="str">
        <f t="shared" si="31"/>
        <v/>
      </c>
      <c r="O307" s="8"/>
      <c r="P307" s="8"/>
      <c r="Q307" s="8"/>
      <c r="R307" s="11"/>
      <c r="S307" s="11"/>
      <c r="T307" s="11"/>
      <c r="U307" s="11"/>
      <c r="V307" s="8"/>
      <c r="W307" s="8"/>
      <c r="X307" s="8"/>
      <c r="Y307" s="8"/>
      <c r="Z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</row>
    <row r="308" spans="1:112" ht="15" customHeight="1">
      <c r="A308" s="8">
        <v>307</v>
      </c>
      <c r="B308" s="36" t="s">
        <v>542</v>
      </c>
      <c r="C308" t="s">
        <v>549</v>
      </c>
      <c r="D308" s="21" t="s">
        <v>543</v>
      </c>
      <c r="E308" s="28">
        <v>35681</v>
      </c>
      <c r="F308" s="28"/>
      <c r="G308" s="42">
        <v>0</v>
      </c>
      <c r="H308" s="42"/>
      <c r="J308" s="8"/>
      <c r="K308" s="8" t="s">
        <v>371</v>
      </c>
      <c r="L308" s="8" t="s">
        <v>143</v>
      </c>
      <c r="M308" s="8">
        <f t="shared" si="30"/>
        <v>0</v>
      </c>
      <c r="N308" s="11" t="str">
        <f t="shared" si="31"/>
        <v/>
      </c>
      <c r="O308" s="8"/>
      <c r="P308" s="8"/>
      <c r="Q308" s="8"/>
      <c r="R308" s="11"/>
      <c r="S308" s="11"/>
      <c r="T308" s="11"/>
      <c r="U308" s="11"/>
      <c r="V308" s="8"/>
      <c r="W308" s="8"/>
      <c r="X308" s="8"/>
      <c r="Y308" s="8"/>
      <c r="Z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</row>
    <row r="309" spans="1:112" ht="15" customHeight="1">
      <c r="A309" s="8">
        <v>308</v>
      </c>
      <c r="B309" s="36" t="s">
        <v>542</v>
      </c>
      <c r="C309" t="s">
        <v>550</v>
      </c>
      <c r="D309" s="21" t="s">
        <v>543</v>
      </c>
      <c r="E309" s="28">
        <v>35744</v>
      </c>
      <c r="F309" s="28"/>
      <c r="G309" s="42">
        <v>0</v>
      </c>
      <c r="H309" s="42"/>
      <c r="J309" s="8"/>
      <c r="K309" s="8" t="s">
        <v>371</v>
      </c>
      <c r="L309" s="8" t="s">
        <v>143</v>
      </c>
      <c r="M309" s="8">
        <f t="shared" si="30"/>
        <v>0</v>
      </c>
      <c r="N309" s="11" t="str">
        <f t="shared" si="31"/>
        <v/>
      </c>
      <c r="O309" s="8"/>
      <c r="P309" s="8"/>
      <c r="Q309" s="8"/>
      <c r="R309" s="11"/>
      <c r="S309" s="11"/>
      <c r="T309" s="11"/>
      <c r="U309" s="11"/>
      <c r="V309" s="8"/>
      <c r="W309" s="8"/>
      <c r="X309" s="8"/>
      <c r="Y309" s="8"/>
      <c r="Z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</row>
    <row r="310" spans="1:112" ht="15" customHeight="1">
      <c r="A310" s="8">
        <v>309</v>
      </c>
      <c r="B310" s="36" t="s">
        <v>542</v>
      </c>
      <c r="C310" t="s">
        <v>551</v>
      </c>
      <c r="D310" s="21" t="s">
        <v>543</v>
      </c>
      <c r="E310" s="28">
        <v>35807</v>
      </c>
      <c r="F310" s="28"/>
      <c r="G310" s="42">
        <v>0</v>
      </c>
      <c r="H310" s="42"/>
      <c r="J310" s="8"/>
      <c r="K310" s="8" t="s">
        <v>371</v>
      </c>
      <c r="L310" s="8" t="s">
        <v>143</v>
      </c>
      <c r="M310" s="8">
        <f t="shared" si="30"/>
        <v>0</v>
      </c>
      <c r="N310" s="11" t="str">
        <f t="shared" si="31"/>
        <v/>
      </c>
      <c r="O310" s="8"/>
      <c r="P310" s="8"/>
      <c r="Q310" s="8"/>
      <c r="R310" s="11"/>
      <c r="S310" s="11"/>
      <c r="T310" s="11"/>
      <c r="U310" s="11"/>
      <c r="V310" s="8"/>
      <c r="W310" s="8"/>
      <c r="X310" s="8"/>
      <c r="Y310" s="8"/>
      <c r="Z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</row>
    <row r="311" spans="1:112" ht="15" customHeight="1">
      <c r="A311" s="8">
        <v>310</v>
      </c>
      <c r="B311" s="36" t="s">
        <v>542</v>
      </c>
      <c r="C311" t="s">
        <v>749</v>
      </c>
      <c r="D311" s="21" t="s">
        <v>543</v>
      </c>
      <c r="E311" s="28">
        <v>35863</v>
      </c>
      <c r="F311" s="28"/>
      <c r="G311" s="42">
        <v>0</v>
      </c>
      <c r="H311" s="42"/>
      <c r="J311" s="8"/>
      <c r="K311" s="8" t="s">
        <v>371</v>
      </c>
      <c r="L311" s="8" t="s">
        <v>143</v>
      </c>
      <c r="M311" s="8">
        <f t="shared" si="30"/>
        <v>0</v>
      </c>
      <c r="N311" s="11" t="str">
        <f t="shared" si="31"/>
        <v/>
      </c>
      <c r="O311" s="8"/>
      <c r="P311" s="8"/>
      <c r="Q311" s="8"/>
      <c r="R311" s="11"/>
      <c r="S311" s="11"/>
      <c r="T311" s="11"/>
      <c r="U311" s="11"/>
      <c r="V311" s="8"/>
      <c r="W311" s="8"/>
      <c r="X311" s="8"/>
      <c r="Y311" s="8"/>
      <c r="Z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</row>
    <row r="312" spans="1:112" ht="15" customHeight="1">
      <c r="A312" s="8">
        <v>311</v>
      </c>
      <c r="B312" s="36" t="s">
        <v>542</v>
      </c>
      <c r="C312" t="s">
        <v>552</v>
      </c>
      <c r="D312" s="21" t="s">
        <v>543</v>
      </c>
      <c r="E312" s="28">
        <v>35926</v>
      </c>
      <c r="F312" s="28"/>
      <c r="G312" s="42">
        <v>0</v>
      </c>
      <c r="H312" s="42"/>
      <c r="J312" s="8"/>
      <c r="K312" s="8" t="s">
        <v>371</v>
      </c>
      <c r="L312" s="8" t="s">
        <v>143</v>
      </c>
      <c r="M312" s="8">
        <f t="shared" si="30"/>
        <v>0</v>
      </c>
      <c r="N312" s="11" t="str">
        <f t="shared" si="31"/>
        <v/>
      </c>
      <c r="O312" s="8"/>
      <c r="P312" s="8"/>
      <c r="Q312" s="8"/>
      <c r="R312" s="11"/>
      <c r="S312" s="11"/>
      <c r="T312" s="11"/>
      <c r="U312" s="11"/>
      <c r="V312" s="8"/>
      <c r="W312" s="8"/>
      <c r="X312" s="8"/>
      <c r="Y312" s="8"/>
      <c r="Z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</row>
    <row r="313" spans="1:112" ht="15" customHeight="1">
      <c r="A313" s="8">
        <v>312</v>
      </c>
      <c r="B313" s="36" t="s">
        <v>542</v>
      </c>
      <c r="C313" t="s">
        <v>531</v>
      </c>
      <c r="D313" s="21" t="s">
        <v>543</v>
      </c>
      <c r="E313" s="28">
        <v>36008</v>
      </c>
      <c r="F313" s="28"/>
      <c r="G313" s="42">
        <v>0</v>
      </c>
      <c r="H313" s="42"/>
      <c r="J313" s="8"/>
      <c r="K313" s="8" t="s">
        <v>371</v>
      </c>
      <c r="L313" s="8" t="s">
        <v>143</v>
      </c>
      <c r="M313" s="8">
        <f t="shared" si="30"/>
        <v>0</v>
      </c>
      <c r="N313" s="11" t="str">
        <f t="shared" si="31"/>
        <v/>
      </c>
      <c r="O313" s="8"/>
      <c r="P313" s="8"/>
      <c r="Q313" s="8"/>
      <c r="R313" s="11"/>
      <c r="S313" s="11"/>
      <c r="T313" s="11"/>
      <c r="U313" s="11"/>
      <c r="V313" s="8"/>
      <c r="W313" s="8"/>
      <c r="X313" s="8"/>
      <c r="Y313" s="8"/>
      <c r="Z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</row>
    <row r="314" spans="1:112" ht="15" customHeight="1">
      <c r="A314" s="8">
        <v>313</v>
      </c>
      <c r="B314" s="36" t="s">
        <v>542</v>
      </c>
      <c r="C314" t="s">
        <v>553</v>
      </c>
      <c r="D314" s="21" t="s">
        <v>543</v>
      </c>
      <c r="E314" s="28">
        <v>36046</v>
      </c>
      <c r="F314" s="28"/>
      <c r="G314" s="42">
        <v>1</v>
      </c>
      <c r="J314" s="8"/>
      <c r="K314" s="8" t="s">
        <v>371</v>
      </c>
      <c r="L314" s="8" t="s">
        <v>143</v>
      </c>
      <c r="M314" s="8">
        <f t="shared" si="30"/>
        <v>0</v>
      </c>
      <c r="N314" s="11" t="str">
        <f t="shared" si="31"/>
        <v/>
      </c>
      <c r="O314" s="8"/>
      <c r="P314" s="8"/>
      <c r="Q314" s="8"/>
      <c r="R314" s="11"/>
      <c r="S314" s="11"/>
      <c r="T314" s="11"/>
      <c r="U314" s="11"/>
      <c r="V314" s="8"/>
      <c r="W314" s="8"/>
      <c r="X314" s="8"/>
      <c r="Y314" s="8"/>
      <c r="Z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</row>
    <row r="315" spans="1:112" ht="15" customHeight="1">
      <c r="A315" s="8">
        <v>314</v>
      </c>
      <c r="B315" s="36" t="s">
        <v>58</v>
      </c>
      <c r="C315" t="s">
        <v>726</v>
      </c>
      <c r="D315" s="21" t="s">
        <v>59</v>
      </c>
      <c r="E315" s="28">
        <v>44033</v>
      </c>
      <c r="F315" s="28"/>
      <c r="G315" s="42">
        <v>1</v>
      </c>
      <c r="H315" s="42"/>
      <c r="J315" s="8"/>
      <c r="K315" s="8" t="s">
        <v>60</v>
      </c>
      <c r="L315" s="8" t="s">
        <v>41</v>
      </c>
      <c r="M315" s="8">
        <f t="shared" si="30"/>
        <v>3</v>
      </c>
      <c r="N315" s="11">
        <f t="shared" si="31"/>
        <v>8</v>
      </c>
      <c r="O315" s="8">
        <v>43</v>
      </c>
      <c r="P315" s="8" t="s">
        <v>264</v>
      </c>
      <c r="Q315" s="8" t="str">
        <f t="shared" ref="Q315" si="36">IF(R315="","",IF(R315&lt;6,"6: Mediocre",IF(R315&lt;7,"5: Okay",IF(R315&lt;8,"4: Good",IF(R315&lt;9,"3: Very Good",IF(R315&lt;=9.5,"2: Incredible","1: Masterpiece"))))))</f>
        <v>3: Very Good</v>
      </c>
      <c r="R315" s="11">
        <f t="shared" ref="R315" si="37">IFERROR(ROUND(AVERAGE(V315:Z315),1),"")</f>
        <v>8</v>
      </c>
      <c r="S315" s="11"/>
      <c r="T315" s="11"/>
      <c r="U315" s="11"/>
      <c r="V315" s="8">
        <v>7</v>
      </c>
      <c r="W315" s="8">
        <v>8.6999999999999993</v>
      </c>
      <c r="X315" s="8">
        <v>7.7</v>
      </c>
      <c r="Y315" s="8">
        <v>8</v>
      </c>
      <c r="Z315" s="8">
        <v>8.6999999999999993</v>
      </c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>
        <v>14</v>
      </c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>
        <v>1</v>
      </c>
      <c r="DH315" s="8"/>
    </row>
    <row r="316" spans="1:112" ht="15" customHeight="1">
      <c r="A316" s="8">
        <v>315</v>
      </c>
      <c r="B316" s="36" t="s">
        <v>58</v>
      </c>
      <c r="C316" t="s">
        <v>727</v>
      </c>
      <c r="D316" s="21" t="s">
        <v>728</v>
      </c>
      <c r="E316" s="28">
        <v>44264</v>
      </c>
      <c r="F316" s="28"/>
      <c r="G316" s="42">
        <v>1</v>
      </c>
      <c r="H316" s="42"/>
      <c r="J316" s="40"/>
      <c r="K316" s="8" t="s">
        <v>729</v>
      </c>
      <c r="L316" s="8" t="s">
        <v>41</v>
      </c>
      <c r="M316" s="8">
        <f t="shared" si="30"/>
        <v>1</v>
      </c>
      <c r="N316" s="11">
        <f t="shared" si="31"/>
        <v>8.58</v>
      </c>
      <c r="O316" s="8"/>
      <c r="P316" s="8"/>
      <c r="Q316" s="8"/>
      <c r="R316" s="11"/>
      <c r="S316" s="11"/>
      <c r="T316" s="11"/>
      <c r="U316" s="11">
        <f>4.29/5*10</f>
        <v>8.58</v>
      </c>
      <c r="V316" s="8"/>
      <c r="W316" s="8"/>
      <c r="X316" s="8"/>
      <c r="Y316" s="8"/>
      <c r="Z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>
        <v>2</v>
      </c>
      <c r="DH316" s="8"/>
    </row>
    <row r="317" spans="1:112" s="30" customFormat="1" ht="15" customHeight="1">
      <c r="A317" s="8">
        <v>316</v>
      </c>
      <c r="B317" s="36" t="s">
        <v>306</v>
      </c>
      <c r="C317" t="s">
        <v>307</v>
      </c>
      <c r="D317" s="51" t="s">
        <v>308</v>
      </c>
      <c r="E317" s="28">
        <v>37985</v>
      </c>
      <c r="F317" s="29"/>
      <c r="G317" s="42">
        <v>1</v>
      </c>
      <c r="H317" s="29"/>
      <c r="I317" s="29"/>
      <c r="J317" s="29"/>
      <c r="K317" s="29" t="s">
        <v>48</v>
      </c>
      <c r="L317" s="29" t="s">
        <v>143</v>
      </c>
      <c r="M317" s="8">
        <f t="shared" si="30"/>
        <v>4</v>
      </c>
      <c r="N317" s="11">
        <f t="shared" si="31"/>
        <v>5.2275</v>
      </c>
      <c r="O317" s="8">
        <v>211</v>
      </c>
      <c r="P317" s="29" t="s">
        <v>305</v>
      </c>
      <c r="Q317" s="29" t="str">
        <f t="shared" ref="Q317:Q357" si="38">IF(R317="","",IF(R317&lt;6,"6: Mediocre",IF(R317&lt;7,"5: Okay",IF(R317&lt;8,"4: Good",IF(R317&lt;9,"3: Very Good",IF(R317&lt;=9.5,"2: Incredible","1: Masterpiece"))))))</f>
        <v>6: Mediocre</v>
      </c>
      <c r="R317" s="11">
        <f t="shared" ref="R317:R357" si="39">IFERROR(ROUND(AVERAGE(V317:Z317),1),"")</f>
        <v>5.7</v>
      </c>
      <c r="S317" s="11">
        <f>(1.5+3+1+0.2)/4/4*10</f>
        <v>3.5625</v>
      </c>
      <c r="T317" s="11"/>
      <c r="U317" s="11">
        <f>3.21/5*10</f>
        <v>6.42</v>
      </c>
      <c r="V317" s="8">
        <v>5.0999999999999996</v>
      </c>
      <c r="W317" s="8">
        <v>6</v>
      </c>
      <c r="X317" s="8">
        <v>6.8</v>
      </c>
      <c r="Y317" s="8">
        <v>5.3</v>
      </c>
      <c r="Z317" s="8">
        <v>5.3</v>
      </c>
      <c r="AJ317" s="8">
        <v>6</v>
      </c>
      <c r="BB317" s="30">
        <v>3</v>
      </c>
      <c r="BZ317" s="8"/>
      <c r="CF317" s="8"/>
      <c r="CP317" s="8"/>
      <c r="CS317" s="8"/>
      <c r="CX317" s="8"/>
      <c r="CY317" s="8"/>
      <c r="CZ317" s="8"/>
      <c r="DA317" s="8"/>
      <c r="DE317" s="8"/>
    </row>
    <row r="318" spans="1:112" ht="15" customHeight="1">
      <c r="A318" s="8">
        <v>317</v>
      </c>
      <c r="C318" t="s">
        <v>180</v>
      </c>
      <c r="D318" s="21" t="s">
        <v>27</v>
      </c>
      <c r="E318" s="28">
        <v>28533</v>
      </c>
      <c r="F318" s="28"/>
      <c r="G318" s="42">
        <v>2</v>
      </c>
      <c r="H318" s="42"/>
      <c r="J318" s="8"/>
      <c r="K318" s="8" t="s">
        <v>48</v>
      </c>
      <c r="L318" s="8" t="s">
        <v>143</v>
      </c>
      <c r="M318" s="8">
        <f t="shared" si="30"/>
        <v>2</v>
      </c>
      <c r="N318" s="11">
        <f t="shared" si="31"/>
        <v>6.41</v>
      </c>
      <c r="O318" s="8">
        <v>205</v>
      </c>
      <c r="P318" s="8" t="s">
        <v>305</v>
      </c>
      <c r="Q318" s="8" t="str">
        <f>IF(R318="","",IF(R318&lt;6,"6: Mediocre",IF(R318&lt;7,"5: Okay",IF(R318&lt;8,"4: Good",IF(R318&lt;9,"3: Very Good",IF(R318&lt;=9.5,"2: Incredible","1: Masterpiece"))))))</f>
        <v>5: Okay</v>
      </c>
      <c r="R318" s="11">
        <f>IFERROR(ROUND(AVERAGE(V318:Z318),1),"")</f>
        <v>6.3</v>
      </c>
      <c r="S318" s="11"/>
      <c r="T318" s="11"/>
      <c r="U318" s="11">
        <f>3.26/5*10</f>
        <v>6.52</v>
      </c>
      <c r="V318" s="8">
        <v>5.8</v>
      </c>
      <c r="W318" s="8">
        <v>6</v>
      </c>
      <c r="X318" s="8">
        <v>7</v>
      </c>
      <c r="Y318" s="8">
        <v>6</v>
      </c>
      <c r="Z318" s="8">
        <v>6.5</v>
      </c>
      <c r="AK318" s="8">
        <v>4</v>
      </c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</row>
    <row r="319" spans="1:112" ht="15" customHeight="1">
      <c r="A319" s="8">
        <v>318</v>
      </c>
      <c r="B319" s="52" t="s">
        <v>836</v>
      </c>
      <c r="C319" t="s">
        <v>826</v>
      </c>
      <c r="D319" s="21" t="s">
        <v>119</v>
      </c>
      <c r="E319" s="28">
        <v>35370</v>
      </c>
      <c r="F319" s="28"/>
      <c r="G319" s="42">
        <v>2</v>
      </c>
      <c r="H319" s="42"/>
      <c r="J319" s="8"/>
      <c r="K319" s="8" t="s">
        <v>149</v>
      </c>
      <c r="L319" s="8" t="s">
        <v>143</v>
      </c>
      <c r="M319" s="8">
        <f t="shared" si="30"/>
        <v>0</v>
      </c>
      <c r="N319" s="11" t="str">
        <f t="shared" si="31"/>
        <v/>
      </c>
      <c r="O319" s="8"/>
      <c r="P319" s="8"/>
      <c r="Q319" s="8"/>
      <c r="R319" s="11"/>
      <c r="S319" s="11"/>
      <c r="T319" s="11"/>
      <c r="U319" s="11"/>
      <c r="V319" s="8"/>
      <c r="W319" s="8"/>
      <c r="X319" s="8"/>
      <c r="Y319" s="8"/>
      <c r="Z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</row>
    <row r="320" spans="1:112" ht="15" customHeight="1">
      <c r="A320" s="8">
        <v>319</v>
      </c>
      <c r="B320" s="52" t="s">
        <v>137</v>
      </c>
      <c r="C320" t="s">
        <v>838</v>
      </c>
      <c r="D320" s="21" t="s">
        <v>119</v>
      </c>
      <c r="E320" s="28">
        <v>35431</v>
      </c>
      <c r="F320" s="28"/>
      <c r="G320" s="42">
        <v>2</v>
      </c>
      <c r="H320" s="42"/>
      <c r="J320" s="8"/>
      <c r="K320" s="8" t="s">
        <v>832</v>
      </c>
      <c r="L320" s="8" t="s">
        <v>143</v>
      </c>
      <c r="M320" s="8">
        <f t="shared" si="30"/>
        <v>0</v>
      </c>
      <c r="N320" s="11" t="str">
        <f t="shared" si="31"/>
        <v/>
      </c>
      <c r="O320" s="8"/>
      <c r="P320" s="8"/>
      <c r="Q320" s="8"/>
      <c r="R320" s="11"/>
      <c r="S320" s="11"/>
      <c r="T320" s="11"/>
      <c r="U320" s="11"/>
      <c r="V320" s="8"/>
      <c r="W320" s="8"/>
      <c r="X320" s="8"/>
      <c r="Y320" s="8"/>
      <c r="Z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</row>
    <row r="321" spans="1:112" ht="15" customHeight="1">
      <c r="A321" s="8">
        <v>320</v>
      </c>
      <c r="B321" s="36" t="s">
        <v>115</v>
      </c>
      <c r="C321" t="s">
        <v>181</v>
      </c>
      <c r="D321" s="21" t="s">
        <v>182</v>
      </c>
      <c r="E321" s="28">
        <v>41541</v>
      </c>
      <c r="F321" s="28"/>
      <c r="G321" s="42">
        <v>2</v>
      </c>
      <c r="H321" s="42"/>
      <c r="J321" s="8"/>
      <c r="K321" s="8" t="s">
        <v>48</v>
      </c>
      <c r="L321" s="8" t="s">
        <v>143</v>
      </c>
      <c r="M321" s="8">
        <f t="shared" si="30"/>
        <v>5</v>
      </c>
      <c r="N321" s="11">
        <f t="shared" si="31"/>
        <v>7.753333333333333</v>
      </c>
      <c r="O321" s="8">
        <v>85</v>
      </c>
      <c r="P321" s="8" t="s">
        <v>264</v>
      </c>
      <c r="Q321" s="8" t="str">
        <f>IF(R321="","",IF(R321&lt;6,"6: Mediocre",IF(R321&lt;7,"5: Okay",IF(R321&lt;8,"4: Good",IF(R321&lt;9,"3: Very Good",IF(R321&lt;=9.5,"2: Incredible","1: Masterpiece"))))))</f>
        <v>4: Good</v>
      </c>
      <c r="R321" s="11">
        <f>IFERROR(ROUND(AVERAGE(V321:Z321),1),"")</f>
        <v>7.9</v>
      </c>
      <c r="S321" s="11"/>
      <c r="T321" s="11">
        <v>8</v>
      </c>
      <c r="U321" s="11">
        <f>3.68/5*10</f>
        <v>7.3599999999999994</v>
      </c>
      <c r="V321" s="8">
        <v>7.6</v>
      </c>
      <c r="W321" s="8">
        <v>8.8000000000000007</v>
      </c>
      <c r="X321" s="8">
        <v>8.4</v>
      </c>
      <c r="Y321" s="8">
        <v>6.7</v>
      </c>
      <c r="Z321" s="8">
        <v>8</v>
      </c>
      <c r="AK321" s="8">
        <v>5</v>
      </c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>
        <v>15</v>
      </c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>
        <v>3</v>
      </c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</row>
    <row r="322" spans="1:112" ht="15" customHeight="1">
      <c r="A322" s="8">
        <v>321</v>
      </c>
      <c r="B322" s="36" t="s">
        <v>115</v>
      </c>
      <c r="C322" t="s">
        <v>183</v>
      </c>
      <c r="D322" s="21" t="s">
        <v>184</v>
      </c>
      <c r="E322" s="28">
        <v>41702</v>
      </c>
      <c r="F322" s="28"/>
      <c r="G322" s="42">
        <v>2</v>
      </c>
      <c r="H322" s="42"/>
      <c r="J322" s="8"/>
      <c r="K322" s="8" t="s">
        <v>48</v>
      </c>
      <c r="L322" s="8" t="s">
        <v>143</v>
      </c>
      <c r="M322" s="8">
        <f t="shared" si="30"/>
        <v>4</v>
      </c>
      <c r="N322" s="11">
        <f t="shared" si="31"/>
        <v>7.7133333333333338</v>
      </c>
      <c r="O322" s="8">
        <v>86</v>
      </c>
      <c r="P322" s="8" t="s">
        <v>264</v>
      </c>
      <c r="Q322" s="8" t="str">
        <f>IF(R322="","",IF(R322&lt;6,"6: Mediocre",IF(R322&lt;7,"5: Okay",IF(R322&lt;8,"4: Good",IF(R322&lt;9,"3: Very Good",IF(R322&lt;=9.5,"2: Incredible","1: Masterpiece"))))))</f>
        <v>2: Incredible</v>
      </c>
      <c r="R322" s="11">
        <f>IFERROR(ROUND(AVERAGE(V322:Z322),1),"")</f>
        <v>9</v>
      </c>
      <c r="S322" s="11"/>
      <c r="T322" s="11">
        <v>6.5</v>
      </c>
      <c r="U322" s="11">
        <f>3.82/5*10</f>
        <v>7.6400000000000006</v>
      </c>
      <c r="V322" s="8">
        <v>9</v>
      </c>
      <c r="W322" s="8">
        <v>9</v>
      </c>
      <c r="X322" s="8">
        <v>8</v>
      </c>
      <c r="Y322" s="8">
        <v>10</v>
      </c>
      <c r="Z322" s="8">
        <v>9</v>
      </c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>
        <v>4</v>
      </c>
      <c r="CD322" s="8">
        <v>9</v>
      </c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</row>
    <row r="323" spans="1:112" ht="15" customHeight="1">
      <c r="A323" s="8">
        <v>322</v>
      </c>
      <c r="B323" s="36" t="s">
        <v>115</v>
      </c>
      <c r="C323" t="s">
        <v>113</v>
      </c>
      <c r="D323" s="21" t="s">
        <v>114</v>
      </c>
      <c r="E323" s="28">
        <v>42061</v>
      </c>
      <c r="F323" s="28"/>
      <c r="G323" s="42">
        <v>0</v>
      </c>
      <c r="H323" s="42"/>
      <c r="J323" s="8"/>
      <c r="K323" s="8" t="s">
        <v>48</v>
      </c>
      <c r="L323" s="8" t="s">
        <v>41</v>
      </c>
      <c r="M323" s="8">
        <f t="shared" si="30"/>
        <v>6</v>
      </c>
      <c r="N323" s="11">
        <f t="shared" si="31"/>
        <v>5.166666666666667</v>
      </c>
      <c r="O323" s="8">
        <v>206</v>
      </c>
      <c r="P323" s="8" t="s">
        <v>305</v>
      </c>
      <c r="Q323" s="8" t="str">
        <f>IF(R323="","",IF(R323&lt;6,"6: Mediocre",IF(R323&lt;7,"5: Okay",IF(R323&lt;8,"4: Good",IF(R323&lt;9,"3: Very Good",IF(R323&lt;=9.5,"2: Incredible","1: Masterpiece"))))))</f>
        <v>6: Mediocre</v>
      </c>
      <c r="R323" s="11">
        <f>IFERROR(ROUND(AVERAGE(V323:Z323),1),"")</f>
        <v>5.8</v>
      </c>
      <c r="S323" s="11"/>
      <c r="T323" s="11">
        <v>3</v>
      </c>
      <c r="U323" s="11">
        <f>3.35/5*10</f>
        <v>6.7</v>
      </c>
      <c r="V323" s="8">
        <v>5.3</v>
      </c>
      <c r="W323" s="8">
        <v>7.3</v>
      </c>
      <c r="X323" s="8">
        <v>5.7</v>
      </c>
      <c r="Y323" s="8">
        <v>5.3</v>
      </c>
      <c r="Z323" s="8">
        <v>5.3</v>
      </c>
      <c r="AJ323" s="8">
        <v>2</v>
      </c>
      <c r="AQ323" s="8"/>
      <c r="AR323" s="8"/>
      <c r="AS323" s="8"/>
      <c r="AT323" s="8"/>
      <c r="AU323" s="8"/>
      <c r="AV323" s="8"/>
      <c r="AW323" s="8">
        <v>5</v>
      </c>
      <c r="AX323" s="8"/>
      <c r="AY323" s="8"/>
      <c r="AZ323" s="8"/>
      <c r="BA323" s="8"/>
      <c r="BB323" s="8"/>
      <c r="BC323" s="8"/>
      <c r="BD323" s="8"/>
      <c r="BE323" s="8"/>
      <c r="BF323" s="8"/>
      <c r="BG323" s="8">
        <v>8</v>
      </c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>
        <v>2</v>
      </c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</row>
    <row r="324" spans="1:112" ht="15" customHeight="1">
      <c r="A324" s="8">
        <v>323</v>
      </c>
      <c r="B324" s="36" t="s">
        <v>136</v>
      </c>
      <c r="C324" s="1" t="s">
        <v>132</v>
      </c>
      <c r="D324" s="21" t="s">
        <v>25</v>
      </c>
      <c r="E324" s="28">
        <v>29362</v>
      </c>
      <c r="F324" s="28"/>
      <c r="G324" s="42">
        <v>3</v>
      </c>
      <c r="H324" s="42"/>
      <c r="J324" s="8"/>
      <c r="K324" s="8" t="s">
        <v>42</v>
      </c>
      <c r="L324" s="8" t="s">
        <v>143</v>
      </c>
      <c r="M324" s="8">
        <f t="shared" si="30"/>
        <v>3</v>
      </c>
      <c r="N324" s="11">
        <f t="shared" si="31"/>
        <v>8.2100000000000009</v>
      </c>
      <c r="O324" s="8">
        <v>138</v>
      </c>
      <c r="P324" s="8" t="s">
        <v>271</v>
      </c>
      <c r="Q324" s="8" t="str">
        <f t="shared" si="38"/>
        <v>3: Very Good</v>
      </c>
      <c r="R324" s="11">
        <f t="shared" si="39"/>
        <v>8.1999999999999993</v>
      </c>
      <c r="S324" s="11"/>
      <c r="T324" s="11"/>
      <c r="U324" s="11">
        <f>4.11/5*10</f>
        <v>8.2200000000000006</v>
      </c>
      <c r="V324" s="8">
        <v>8</v>
      </c>
      <c r="W324" s="8">
        <v>8</v>
      </c>
      <c r="X324" s="8">
        <v>8</v>
      </c>
      <c r="Y324" s="8">
        <v>8</v>
      </c>
      <c r="Z324" s="8">
        <v>9</v>
      </c>
      <c r="AK324" s="8">
        <v>2</v>
      </c>
      <c r="AQ324" s="8"/>
      <c r="AR324" s="8"/>
      <c r="AS324" s="8"/>
      <c r="AT324" s="8"/>
      <c r="AU324" s="8"/>
      <c r="AV324" s="8"/>
      <c r="AW324" s="8">
        <v>6</v>
      </c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</row>
    <row r="325" spans="1:112" ht="15" customHeight="1">
      <c r="A325" s="8">
        <v>324</v>
      </c>
      <c r="B325" s="36" t="s">
        <v>470</v>
      </c>
      <c r="C325" s="5" t="s">
        <v>132</v>
      </c>
      <c r="D325" s="50" t="s">
        <v>378</v>
      </c>
      <c r="E325" s="28">
        <v>42859</v>
      </c>
      <c r="F325" s="28"/>
      <c r="G325" s="42">
        <v>3</v>
      </c>
      <c r="H325" s="42"/>
      <c r="J325" s="8"/>
      <c r="K325" s="8" t="s">
        <v>371</v>
      </c>
      <c r="L325" s="8" t="s">
        <v>41</v>
      </c>
      <c r="M325" s="8">
        <f t="shared" ref="M325:M392" si="40">COUNTA(R325:T325,AA325:DH325)</f>
        <v>0</v>
      </c>
      <c r="N325" s="11" t="str">
        <f t="shared" ref="N325:N392" si="41">IFERROR(AVERAGE(R325:U325),"")</f>
        <v/>
      </c>
      <c r="O325" s="8"/>
      <c r="P325" s="8"/>
      <c r="Q325" s="8" t="str">
        <f t="shared" si="38"/>
        <v/>
      </c>
      <c r="R325" s="11"/>
      <c r="S325" s="11"/>
      <c r="T325" s="11"/>
      <c r="U325" s="11"/>
      <c r="V325" s="8"/>
      <c r="W325" s="8"/>
      <c r="X325" s="8"/>
      <c r="Y325" s="8"/>
      <c r="Z325" s="8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</row>
    <row r="326" spans="1:112" ht="15" customHeight="1">
      <c r="A326" s="8">
        <v>325</v>
      </c>
      <c r="B326" s="36" t="s">
        <v>470</v>
      </c>
      <c r="C326" s="5" t="s">
        <v>377</v>
      </c>
      <c r="D326" s="21" t="s">
        <v>376</v>
      </c>
      <c r="E326" s="28">
        <v>42269</v>
      </c>
      <c r="G326" s="42">
        <v>3</v>
      </c>
      <c r="J326" s="8"/>
      <c r="K326" s="8" t="s">
        <v>371</v>
      </c>
      <c r="L326" s="8" t="s">
        <v>41</v>
      </c>
      <c r="M326" s="8">
        <f t="shared" si="40"/>
        <v>0</v>
      </c>
      <c r="N326" s="11" t="str">
        <f t="shared" si="41"/>
        <v/>
      </c>
      <c r="O326" s="8"/>
      <c r="P326" s="8"/>
      <c r="Q326" s="8" t="str">
        <f t="shared" si="38"/>
        <v/>
      </c>
      <c r="R326" s="11"/>
      <c r="S326" s="11"/>
      <c r="T326" s="11"/>
      <c r="U326" s="11"/>
      <c r="V326" s="8"/>
      <c r="W326" s="8"/>
      <c r="X326" s="8"/>
      <c r="Y326" s="8"/>
      <c r="Z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</row>
    <row r="327" spans="1:112" ht="15" customHeight="1">
      <c r="A327" s="8">
        <v>326</v>
      </c>
      <c r="B327" s="36" t="s">
        <v>368</v>
      </c>
      <c r="C327" t="s">
        <v>370</v>
      </c>
      <c r="D327" s="21" t="s">
        <v>93</v>
      </c>
      <c r="E327" s="28">
        <v>44145</v>
      </c>
      <c r="F327" s="28"/>
      <c r="G327" s="42">
        <v>3</v>
      </c>
      <c r="H327" s="42"/>
      <c r="J327" s="8"/>
      <c r="K327" s="8" t="s">
        <v>254</v>
      </c>
      <c r="L327" s="8" t="s">
        <v>41</v>
      </c>
      <c r="M327" s="8">
        <f t="shared" si="40"/>
        <v>3</v>
      </c>
      <c r="N327" s="11">
        <f t="shared" si="41"/>
        <v>8.120000000000001</v>
      </c>
      <c r="O327" s="10">
        <v>41</v>
      </c>
      <c r="P327" s="8" t="s">
        <v>264</v>
      </c>
      <c r="Q327" s="8" t="str">
        <f t="shared" si="38"/>
        <v>3: Very Good</v>
      </c>
      <c r="R327" s="11">
        <f t="shared" si="39"/>
        <v>8.5</v>
      </c>
      <c r="S327" s="11"/>
      <c r="T327" s="11"/>
      <c r="U327" s="11">
        <f>3.87/5*10</f>
        <v>7.74</v>
      </c>
      <c r="V327" s="8">
        <v>7.8</v>
      </c>
      <c r="W327" s="8">
        <v>9</v>
      </c>
      <c r="X327" s="8">
        <v>8.5</v>
      </c>
      <c r="Y327" s="8">
        <v>8.5</v>
      </c>
      <c r="Z327" s="8">
        <v>8.5</v>
      </c>
      <c r="AK327" s="8">
        <v>1</v>
      </c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>
        <v>2</v>
      </c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</row>
    <row r="328" spans="1:112" ht="15" customHeight="1">
      <c r="A328" s="8">
        <v>327</v>
      </c>
      <c r="B328" s="36" t="s">
        <v>110</v>
      </c>
      <c r="C328" t="s">
        <v>111</v>
      </c>
      <c r="D328" s="21" t="s">
        <v>24</v>
      </c>
      <c r="E328" s="28">
        <v>42311</v>
      </c>
      <c r="F328" s="28"/>
      <c r="G328" s="42">
        <v>-6</v>
      </c>
      <c r="H328" s="42">
        <v>3</v>
      </c>
      <c r="J328" s="8"/>
      <c r="K328" s="8" t="s">
        <v>48</v>
      </c>
      <c r="L328" s="8" t="s">
        <v>41</v>
      </c>
      <c r="M328" s="8">
        <f t="shared" si="40"/>
        <v>5</v>
      </c>
      <c r="N328" s="11">
        <f t="shared" si="41"/>
        <v>7.1099999999999994</v>
      </c>
      <c r="O328" s="8">
        <v>134</v>
      </c>
      <c r="P328" s="8" t="s">
        <v>271</v>
      </c>
      <c r="Q328" s="8" t="str">
        <f t="shared" si="38"/>
        <v>5: Okay</v>
      </c>
      <c r="R328" s="11">
        <f t="shared" si="39"/>
        <v>6.7</v>
      </c>
      <c r="S328" s="11"/>
      <c r="T328" s="11"/>
      <c r="U328" s="11">
        <f>3.76/5*10</f>
        <v>7.52</v>
      </c>
      <c r="V328" s="8">
        <v>6</v>
      </c>
      <c r="W328" s="8">
        <v>7.3</v>
      </c>
      <c r="X328" s="8">
        <v>7</v>
      </c>
      <c r="Y328" s="8">
        <v>7</v>
      </c>
      <c r="Z328" s="8">
        <v>6.3</v>
      </c>
      <c r="AA328" s="8">
        <v>1</v>
      </c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>
        <v>15</v>
      </c>
      <c r="BC328" s="8"/>
      <c r="BD328" s="8"/>
      <c r="BE328" s="8"/>
      <c r="BF328" s="8"/>
      <c r="BG328" s="8"/>
      <c r="BH328" s="8"/>
      <c r="BI328" s="8">
        <v>21</v>
      </c>
      <c r="BJ328" s="8"/>
      <c r="BK328" s="8">
        <v>2</v>
      </c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</row>
    <row r="329" spans="1:112" ht="15" customHeight="1">
      <c r="A329" s="8">
        <v>328</v>
      </c>
      <c r="B329" s="36" t="s">
        <v>185</v>
      </c>
      <c r="C329" t="s">
        <v>185</v>
      </c>
      <c r="D329" s="21" t="s">
        <v>186</v>
      </c>
      <c r="E329" s="28">
        <v>35186</v>
      </c>
      <c r="F329" s="28"/>
      <c r="G329" s="42">
        <v>3</v>
      </c>
      <c r="H329" s="42"/>
      <c r="J329" s="8"/>
      <c r="K329" s="8" t="s">
        <v>48</v>
      </c>
      <c r="L329" s="8" t="s">
        <v>143</v>
      </c>
      <c r="M329" s="8">
        <f t="shared" si="40"/>
        <v>5</v>
      </c>
      <c r="N329" s="11">
        <f t="shared" si="41"/>
        <v>7.62</v>
      </c>
      <c r="O329" s="8">
        <v>87</v>
      </c>
      <c r="P329" s="8" t="s">
        <v>264</v>
      </c>
      <c r="Q329" s="8" t="str">
        <f t="shared" si="38"/>
        <v>4: Good</v>
      </c>
      <c r="R329" s="11">
        <f t="shared" si="39"/>
        <v>7.6</v>
      </c>
      <c r="S329" s="11"/>
      <c r="T329" s="11"/>
      <c r="U329" s="11">
        <f>3.82/5*10</f>
        <v>7.6400000000000006</v>
      </c>
      <c r="V329" s="8">
        <v>6.3</v>
      </c>
      <c r="W329" s="8">
        <v>8.6999999999999993</v>
      </c>
      <c r="X329" s="8">
        <v>8.6</v>
      </c>
      <c r="Y329" s="8">
        <v>7.7</v>
      </c>
      <c r="Z329" s="8">
        <v>6.7</v>
      </c>
      <c r="AK329" s="8">
        <v>3</v>
      </c>
      <c r="AL329" s="8">
        <v>2</v>
      </c>
      <c r="AQ329" s="8"/>
      <c r="AR329" s="8">
        <v>8</v>
      </c>
      <c r="AS329" s="8"/>
      <c r="AT329" s="8"/>
      <c r="AU329" s="8"/>
      <c r="AV329" s="8"/>
      <c r="AW329" s="8"/>
      <c r="AX329" s="8"/>
      <c r="AY329" s="8"/>
      <c r="AZ329" s="8"/>
      <c r="BA329" s="8"/>
      <c r="BB329" s="8">
        <v>2</v>
      </c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</row>
    <row r="330" spans="1:112" ht="15" customHeight="1">
      <c r="A330" s="8">
        <v>329</v>
      </c>
      <c r="B330" s="36" t="s">
        <v>98</v>
      </c>
      <c r="C330" t="s">
        <v>73</v>
      </c>
      <c r="D330" s="21" t="s">
        <v>28</v>
      </c>
      <c r="E330" s="28">
        <v>42251</v>
      </c>
      <c r="F330" s="28"/>
      <c r="G330" s="42">
        <v>-3</v>
      </c>
      <c r="H330" s="42"/>
      <c r="J330" s="8"/>
      <c r="K330" s="8" t="s">
        <v>371</v>
      </c>
      <c r="L330" s="8" t="s">
        <v>41</v>
      </c>
      <c r="M330" s="8">
        <f t="shared" ref="M330" si="42">COUNTA(R330:T330,AA330:DH330)</f>
        <v>4</v>
      </c>
      <c r="N330" s="11">
        <f t="shared" ref="N330" si="43">IFERROR(AVERAGE(R330:U330),"")</f>
        <v>7.2799999999999994</v>
      </c>
      <c r="O330" s="8">
        <v>141</v>
      </c>
      <c r="P330" s="8" t="s">
        <v>271</v>
      </c>
      <c r="Q330" s="8" t="str">
        <f t="shared" ref="Q330" si="44">IF(R330="","",IF(R330&lt;6,"6: Mediocre",IF(R330&lt;7,"5: Okay",IF(R330&lt;8,"4: Good",IF(R330&lt;9,"3: Very Good",IF(R330&lt;=9.5,"2: Incredible","1: Masterpiece"))))))</f>
        <v>4: Good</v>
      </c>
      <c r="R330" s="11">
        <f t="shared" ref="R330" si="45">IFERROR(ROUND(AVERAGE(V330:Z330),1),"")</f>
        <v>7.2</v>
      </c>
      <c r="S330" s="11"/>
      <c r="T330" s="11"/>
      <c r="U330" s="11">
        <f>3.68/5*10</f>
        <v>7.3599999999999994</v>
      </c>
      <c r="V330" s="8">
        <v>7</v>
      </c>
      <c r="W330" s="8">
        <v>8</v>
      </c>
      <c r="X330" s="8">
        <v>7</v>
      </c>
      <c r="Y330" s="8">
        <v>7.5</v>
      </c>
      <c r="Z330" s="8">
        <v>6.5</v>
      </c>
      <c r="AQ330" s="8"/>
      <c r="AR330" s="8"/>
      <c r="AS330" s="8"/>
      <c r="AT330" s="8">
        <v>9</v>
      </c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>
        <v>11</v>
      </c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>
        <v>2</v>
      </c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</row>
    <row r="331" spans="1:112" ht="15" customHeight="1">
      <c r="A331" s="8">
        <v>330</v>
      </c>
      <c r="B331" s="36" t="s">
        <v>98</v>
      </c>
      <c r="C331" t="s">
        <v>902</v>
      </c>
      <c r="D331" s="21" t="s">
        <v>28</v>
      </c>
      <c r="E331" s="28">
        <v>42710</v>
      </c>
      <c r="F331" s="28"/>
      <c r="G331" s="42">
        <v>-3</v>
      </c>
      <c r="H331" s="42"/>
      <c r="J331" s="8"/>
      <c r="K331" s="8" t="s">
        <v>371</v>
      </c>
      <c r="L331" s="8" t="s">
        <v>41</v>
      </c>
      <c r="M331" s="8">
        <f t="shared" si="40"/>
        <v>4</v>
      </c>
      <c r="N331" s="11">
        <f t="shared" si="41"/>
        <v>7.2799999999999994</v>
      </c>
      <c r="O331" s="8">
        <v>141</v>
      </c>
      <c r="P331" s="8" t="s">
        <v>271</v>
      </c>
      <c r="Q331" s="8" t="str">
        <f t="shared" si="38"/>
        <v>4: Good</v>
      </c>
      <c r="R331" s="11">
        <f t="shared" si="39"/>
        <v>7.2</v>
      </c>
      <c r="S331" s="11"/>
      <c r="T331" s="11"/>
      <c r="U331" s="11">
        <f>3.68/5*10</f>
        <v>7.3599999999999994</v>
      </c>
      <c r="V331" s="8">
        <v>7</v>
      </c>
      <c r="W331" s="8">
        <v>8</v>
      </c>
      <c r="X331" s="8">
        <v>7</v>
      </c>
      <c r="Y331" s="8">
        <v>7.5</v>
      </c>
      <c r="Z331" s="8">
        <v>6.5</v>
      </c>
      <c r="AQ331" s="8"/>
      <c r="AR331" s="8"/>
      <c r="AS331" s="8"/>
      <c r="AT331" s="8">
        <v>9</v>
      </c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>
        <v>11</v>
      </c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>
        <v>2</v>
      </c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</row>
    <row r="332" spans="1:112" ht="15" customHeight="1">
      <c r="A332" s="8">
        <v>331</v>
      </c>
      <c r="B332" s="36" t="s">
        <v>136</v>
      </c>
      <c r="C332" s="1" t="s">
        <v>6</v>
      </c>
      <c r="D332" s="21" t="s">
        <v>26</v>
      </c>
      <c r="E332" s="28">
        <v>30461</v>
      </c>
      <c r="F332" s="28"/>
      <c r="G332" s="42">
        <v>4</v>
      </c>
      <c r="H332" s="42"/>
      <c r="J332" s="8"/>
      <c r="K332" s="8" t="s">
        <v>42</v>
      </c>
      <c r="L332" s="8" t="s">
        <v>143</v>
      </c>
      <c r="M332" s="8">
        <f t="shared" si="40"/>
        <v>3</v>
      </c>
      <c r="N332" s="11">
        <f t="shared" si="41"/>
        <v>7.9599999999999991</v>
      </c>
      <c r="O332" s="8">
        <v>139</v>
      </c>
      <c r="P332" s="8" t="s">
        <v>271</v>
      </c>
      <c r="Q332" s="8" t="str">
        <f t="shared" si="38"/>
        <v>4: Good</v>
      </c>
      <c r="R332" s="11">
        <f t="shared" si="39"/>
        <v>7.8</v>
      </c>
      <c r="S332" s="11"/>
      <c r="T332" s="11"/>
      <c r="U332" s="11">
        <f>4.06/5*10</f>
        <v>8.1199999999999992</v>
      </c>
      <c r="V332" s="8">
        <v>7.9</v>
      </c>
      <c r="W332" s="8">
        <v>8.3000000000000007</v>
      </c>
      <c r="X332" s="8">
        <v>7.3</v>
      </c>
      <c r="Y332" s="8">
        <v>8.1</v>
      </c>
      <c r="Z332" s="8">
        <v>7.4</v>
      </c>
      <c r="AL332" s="8">
        <v>1</v>
      </c>
      <c r="AQ332" s="8"/>
      <c r="AR332" s="8"/>
      <c r="AS332" s="8"/>
      <c r="AT332" s="8"/>
      <c r="AU332" s="8"/>
      <c r="AV332" s="8"/>
      <c r="AW332" s="8">
        <v>7</v>
      </c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</row>
    <row r="333" spans="1:112" ht="15" customHeight="1">
      <c r="A333" s="8">
        <v>332</v>
      </c>
      <c r="B333" s="36" t="s">
        <v>471</v>
      </c>
      <c r="C333" s="5" t="s">
        <v>6</v>
      </c>
      <c r="D333" s="50" t="s">
        <v>378</v>
      </c>
      <c r="E333" s="28">
        <v>42859</v>
      </c>
      <c r="F333" s="28"/>
      <c r="G333" s="42">
        <v>4</v>
      </c>
      <c r="H333" s="42"/>
      <c r="J333" s="8"/>
      <c r="K333" s="8" t="s">
        <v>371</v>
      </c>
      <c r="L333" s="8" t="s">
        <v>41</v>
      </c>
      <c r="M333" s="8">
        <f t="shared" si="40"/>
        <v>0</v>
      </c>
      <c r="N333" s="11" t="str">
        <f t="shared" si="41"/>
        <v/>
      </c>
      <c r="O333" s="8"/>
      <c r="P333" s="8"/>
      <c r="Q333" s="8" t="str">
        <f t="shared" si="38"/>
        <v/>
      </c>
      <c r="R333" s="11"/>
      <c r="S333" s="11"/>
      <c r="T333" s="11"/>
      <c r="U333" s="11"/>
      <c r="V333" s="8"/>
      <c r="W333" s="8"/>
      <c r="X333" s="8"/>
      <c r="Y333" s="8"/>
      <c r="Z333" s="8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</row>
    <row r="334" spans="1:112" ht="15" customHeight="1">
      <c r="A334" s="8">
        <v>333</v>
      </c>
      <c r="B334" s="36" t="s">
        <v>137</v>
      </c>
      <c r="C334" t="s">
        <v>341</v>
      </c>
      <c r="D334" s="21" t="s">
        <v>93</v>
      </c>
      <c r="E334" s="28">
        <v>35034</v>
      </c>
      <c r="F334" s="28"/>
      <c r="G334" s="42">
        <v>0</v>
      </c>
      <c r="H334" s="42">
        <v>4</v>
      </c>
      <c r="J334" s="8"/>
      <c r="K334" s="8" t="s">
        <v>254</v>
      </c>
      <c r="L334" s="8" t="s">
        <v>143</v>
      </c>
      <c r="M334" s="8">
        <f t="shared" si="40"/>
        <v>5</v>
      </c>
      <c r="N334" s="11">
        <f t="shared" si="41"/>
        <v>7.46</v>
      </c>
      <c r="O334" s="8">
        <v>126</v>
      </c>
      <c r="P334" s="8" t="s">
        <v>264</v>
      </c>
      <c r="Q334" s="8" t="str">
        <f t="shared" si="38"/>
        <v>4: Good</v>
      </c>
      <c r="R334" s="11">
        <f t="shared" si="39"/>
        <v>7.6</v>
      </c>
      <c r="S334" s="11"/>
      <c r="T334" s="11"/>
      <c r="U334" s="11">
        <f>3.66/5*10</f>
        <v>7.32</v>
      </c>
      <c r="V334" s="8">
        <v>6.3</v>
      </c>
      <c r="W334" s="8">
        <v>8.6999999999999993</v>
      </c>
      <c r="X334" s="8">
        <v>8.5</v>
      </c>
      <c r="Y334" s="8">
        <v>7.3</v>
      </c>
      <c r="Z334" s="8">
        <v>7.2</v>
      </c>
      <c r="AL334" s="8">
        <v>3</v>
      </c>
      <c r="AQ334" s="8"/>
      <c r="AR334" s="8">
        <v>7</v>
      </c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>
        <v>7</v>
      </c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>
        <v>1</v>
      </c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</row>
    <row r="335" spans="1:112" ht="15" customHeight="1">
      <c r="A335" s="8">
        <v>334</v>
      </c>
      <c r="B335" s="52" t="s">
        <v>137</v>
      </c>
      <c r="C335" t="s">
        <v>841</v>
      </c>
      <c r="D335" s="21" t="s">
        <v>119</v>
      </c>
      <c r="E335" s="28">
        <v>35065</v>
      </c>
      <c r="F335" s="28"/>
      <c r="G335" s="42">
        <v>4</v>
      </c>
      <c r="H335" s="42"/>
      <c r="J335" s="8"/>
      <c r="K335" s="8" t="s">
        <v>149</v>
      </c>
      <c r="L335" s="8" t="s">
        <v>143</v>
      </c>
      <c r="M335" s="8">
        <f t="shared" si="40"/>
        <v>0</v>
      </c>
      <c r="N335" s="11" t="str">
        <f t="shared" si="41"/>
        <v/>
      </c>
      <c r="O335" s="8"/>
      <c r="P335" s="8"/>
      <c r="Q335" s="8"/>
      <c r="R335" s="11"/>
      <c r="S335" s="11"/>
      <c r="T335" s="11"/>
      <c r="U335" s="11"/>
      <c r="V335" s="8"/>
      <c r="W335" s="8"/>
      <c r="X335" s="8"/>
      <c r="Y335" s="8"/>
      <c r="Z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</row>
    <row r="336" spans="1:112" ht="15" customHeight="1">
      <c r="A336" s="8">
        <v>335</v>
      </c>
      <c r="B336" s="36" t="s">
        <v>451</v>
      </c>
      <c r="C336" t="s">
        <v>456</v>
      </c>
      <c r="D336" s="21" t="s">
        <v>459</v>
      </c>
      <c r="E336" s="28">
        <v>35977</v>
      </c>
      <c r="F336" s="28"/>
      <c r="G336" s="42">
        <v>4</v>
      </c>
      <c r="H336" s="42"/>
      <c r="J336" s="8"/>
      <c r="K336" s="8" t="s">
        <v>371</v>
      </c>
      <c r="L336" s="8" t="s">
        <v>143</v>
      </c>
      <c r="M336" s="8">
        <f t="shared" si="40"/>
        <v>0</v>
      </c>
      <c r="N336" s="11" t="str">
        <f t="shared" si="41"/>
        <v/>
      </c>
      <c r="O336" s="8"/>
      <c r="P336" s="8"/>
      <c r="Q336" s="8" t="str">
        <f t="shared" si="38"/>
        <v/>
      </c>
      <c r="R336" s="11"/>
      <c r="S336" s="11"/>
      <c r="T336" s="11"/>
      <c r="U336" s="11"/>
      <c r="V336" s="8"/>
      <c r="W336" s="8"/>
      <c r="X336" s="8"/>
      <c r="Y336" s="8"/>
      <c r="Z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</row>
    <row r="337" spans="1:112" ht="15" customHeight="1">
      <c r="A337" s="8">
        <v>336</v>
      </c>
      <c r="B337" s="36" t="s">
        <v>471</v>
      </c>
      <c r="C337" s="5" t="s">
        <v>373</v>
      </c>
      <c r="D337" s="21" t="s">
        <v>375</v>
      </c>
      <c r="E337" s="28">
        <v>42269</v>
      </c>
      <c r="G337" s="42">
        <v>4</v>
      </c>
      <c r="J337" s="8"/>
      <c r="K337" s="8" t="s">
        <v>371</v>
      </c>
      <c r="L337" s="8" t="s">
        <v>41</v>
      </c>
      <c r="M337" s="8">
        <f t="shared" si="40"/>
        <v>0</v>
      </c>
      <c r="N337" s="11" t="str">
        <f t="shared" si="41"/>
        <v/>
      </c>
      <c r="O337" s="8"/>
      <c r="P337" s="8"/>
      <c r="Q337" s="8" t="str">
        <f t="shared" si="38"/>
        <v/>
      </c>
      <c r="R337" s="11"/>
      <c r="S337" s="11"/>
      <c r="T337" s="11"/>
      <c r="U337" s="11"/>
      <c r="V337" s="8"/>
      <c r="W337" s="8"/>
      <c r="X337" s="8"/>
      <c r="Y337" s="8"/>
      <c r="Z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</row>
    <row r="338" spans="1:112" ht="15" customHeight="1">
      <c r="A338" s="8">
        <v>337</v>
      </c>
      <c r="B338" s="36" t="s">
        <v>851</v>
      </c>
      <c r="C338" t="s">
        <v>854</v>
      </c>
      <c r="D338" s="21" t="s">
        <v>28</v>
      </c>
      <c r="E338" s="28">
        <v>42283</v>
      </c>
      <c r="F338" s="28"/>
      <c r="G338" s="42">
        <v>4</v>
      </c>
      <c r="H338" s="42"/>
      <c r="J338" s="8"/>
      <c r="K338" s="8" t="s">
        <v>149</v>
      </c>
      <c r="L338" s="8" t="s">
        <v>41</v>
      </c>
      <c r="M338" s="8">
        <f t="shared" si="40"/>
        <v>7</v>
      </c>
      <c r="N338" s="11">
        <f t="shared" si="41"/>
        <v>6.98</v>
      </c>
      <c r="O338" s="8">
        <v>64</v>
      </c>
      <c r="P338" s="8" t="s">
        <v>264</v>
      </c>
      <c r="Q338" s="8" t="str">
        <f t="shared" ref="Q338" si="46">IF(R338="","",IF(R338&lt;6,"6: Mediocre",IF(R338&lt;7,"5: Okay",IF(R338&lt;8,"4: Good",IF(R338&lt;9,"3: Very Good",IF(R338&lt;=9.5,"2: Incredible","1: Masterpiece"))))))</f>
        <v>5: Okay</v>
      </c>
      <c r="R338" s="11">
        <f t="shared" ref="R338" si="47">IFERROR(ROUND(AVERAGE(V338:Z338),1),"")</f>
        <v>6.4</v>
      </c>
      <c r="S338" s="11"/>
      <c r="T338" s="11"/>
      <c r="U338" s="11">
        <f>3.78/5*10</f>
        <v>7.5600000000000005</v>
      </c>
      <c r="V338" s="8">
        <v>6</v>
      </c>
      <c r="W338" s="8">
        <v>6.8</v>
      </c>
      <c r="X338" s="8">
        <v>6</v>
      </c>
      <c r="Y338" s="8">
        <v>7</v>
      </c>
      <c r="Z338" s="8">
        <v>6.3</v>
      </c>
      <c r="AA338" s="8">
        <v>2</v>
      </c>
      <c r="AH338" s="8">
        <v>1</v>
      </c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>
        <v>5</v>
      </c>
      <c r="BF338" s="8"/>
      <c r="BG338" s="8"/>
      <c r="BH338" s="8"/>
      <c r="BI338" s="8"/>
      <c r="BJ338" s="8"/>
      <c r="BK338" s="8"/>
      <c r="BL338" s="8"/>
      <c r="BM338" s="8">
        <v>3</v>
      </c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>
        <v>1</v>
      </c>
      <c r="DD338" s="8"/>
      <c r="DE338" s="8"/>
      <c r="DF338" s="8"/>
      <c r="DG338" s="8"/>
      <c r="DH338" s="8">
        <v>1</v>
      </c>
    </row>
    <row r="339" spans="1:112" ht="15" customHeight="1">
      <c r="A339" s="8">
        <v>338</v>
      </c>
      <c r="B339" s="36" t="s">
        <v>669</v>
      </c>
      <c r="C339" t="s">
        <v>665</v>
      </c>
      <c r="D339" s="21" t="s">
        <v>378</v>
      </c>
      <c r="E339" s="28">
        <v>39356</v>
      </c>
      <c r="F339" s="28"/>
      <c r="G339" s="42">
        <v>-38</v>
      </c>
      <c r="H339" s="42">
        <v>4</v>
      </c>
      <c r="J339" s="8"/>
      <c r="K339" s="8" t="s">
        <v>371</v>
      </c>
      <c r="L339" s="8" t="s">
        <v>143</v>
      </c>
      <c r="M339" s="8">
        <f t="shared" si="40"/>
        <v>1</v>
      </c>
      <c r="N339" s="11">
        <f t="shared" si="41"/>
        <v>6.25</v>
      </c>
      <c r="O339" s="8"/>
      <c r="P339" s="8"/>
      <c r="Q339" s="8" t="str">
        <f t="shared" si="38"/>
        <v/>
      </c>
      <c r="R339" s="11"/>
      <c r="S339" s="11">
        <f>2.5/4*10</f>
        <v>6.25</v>
      </c>
      <c r="T339" s="11"/>
      <c r="U339" s="11"/>
      <c r="V339" s="8"/>
      <c r="W339" s="8"/>
      <c r="X339" s="8"/>
      <c r="Y339" s="8"/>
      <c r="Z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</row>
    <row r="340" spans="1:112">
      <c r="A340" s="8">
        <v>339</v>
      </c>
      <c r="B340" s="36" t="s">
        <v>669</v>
      </c>
      <c r="C340" t="s">
        <v>667</v>
      </c>
      <c r="D340" s="21" t="s">
        <v>378</v>
      </c>
      <c r="E340" s="28">
        <v>40057</v>
      </c>
      <c r="F340" s="28"/>
      <c r="G340" s="42">
        <v>-15</v>
      </c>
      <c r="H340" s="42">
        <v>4</v>
      </c>
      <c r="J340" s="8"/>
      <c r="K340" s="8" t="s">
        <v>371</v>
      </c>
      <c r="L340" s="8" t="s">
        <v>143</v>
      </c>
      <c r="M340" s="8">
        <f t="shared" si="40"/>
        <v>0</v>
      </c>
      <c r="N340" s="11" t="str">
        <f t="shared" si="41"/>
        <v/>
      </c>
      <c r="O340" s="8"/>
      <c r="P340" s="8"/>
      <c r="Q340" s="8" t="str">
        <f t="shared" si="38"/>
        <v/>
      </c>
      <c r="R340" s="11"/>
      <c r="S340" s="11"/>
      <c r="T340" s="11"/>
      <c r="U340" s="11"/>
      <c r="V340" s="8"/>
      <c r="W340" s="8"/>
      <c r="X340" s="8"/>
      <c r="Y340" s="8"/>
      <c r="Z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</row>
    <row r="341" spans="1:112">
      <c r="A341" s="8">
        <v>340</v>
      </c>
      <c r="B341" s="36" t="s">
        <v>669</v>
      </c>
      <c r="C341" t="s">
        <v>904</v>
      </c>
      <c r="D341" s="21" t="s">
        <v>905</v>
      </c>
      <c r="E341" s="28">
        <v>42703</v>
      </c>
      <c r="F341" s="28"/>
      <c r="G341" s="42">
        <v>-3</v>
      </c>
      <c r="H341" s="42">
        <v>4</v>
      </c>
      <c r="J341" s="8"/>
      <c r="K341" s="8" t="s">
        <v>371</v>
      </c>
      <c r="L341" s="8" t="s">
        <v>41</v>
      </c>
      <c r="M341" s="8"/>
      <c r="N341" s="11"/>
      <c r="O341" s="8"/>
      <c r="P341" s="8"/>
      <c r="Q341" s="8"/>
      <c r="R341" s="11"/>
      <c r="S341" s="11"/>
      <c r="T341" s="11"/>
      <c r="U341" s="11"/>
      <c r="V341" s="8"/>
      <c r="W341" s="8"/>
      <c r="X341" s="8"/>
      <c r="Y341" s="8"/>
      <c r="Z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</row>
    <row r="342" spans="1:112">
      <c r="A342" s="8">
        <v>341</v>
      </c>
      <c r="B342" s="36" t="s">
        <v>669</v>
      </c>
      <c r="C342" t="s">
        <v>903</v>
      </c>
      <c r="D342" s="21" t="s">
        <v>28</v>
      </c>
      <c r="E342" s="28">
        <v>42794</v>
      </c>
      <c r="F342" s="28"/>
      <c r="G342" s="42">
        <v>-38</v>
      </c>
      <c r="H342" s="42">
        <v>4</v>
      </c>
      <c r="J342" s="8"/>
      <c r="K342" s="8" t="s">
        <v>371</v>
      </c>
      <c r="L342" s="8" t="s">
        <v>41</v>
      </c>
      <c r="M342" s="8"/>
      <c r="N342" s="11"/>
      <c r="O342" s="8"/>
      <c r="P342" s="8"/>
      <c r="Q342" s="8"/>
      <c r="R342" s="11"/>
      <c r="S342" s="11"/>
      <c r="T342" s="11"/>
      <c r="U342" s="11"/>
      <c r="V342" s="8"/>
      <c r="W342" s="8"/>
      <c r="X342" s="8"/>
      <c r="Y342" s="8"/>
      <c r="Z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</row>
    <row r="343" spans="1:112" ht="15" customHeight="1">
      <c r="A343" s="8">
        <v>342</v>
      </c>
      <c r="C343" t="s">
        <v>187</v>
      </c>
      <c r="D343" s="21" t="s">
        <v>188</v>
      </c>
      <c r="E343" s="28">
        <v>34304</v>
      </c>
      <c r="F343" s="28"/>
      <c r="G343" s="42">
        <v>4</v>
      </c>
      <c r="H343" s="42"/>
      <c r="J343" s="8"/>
      <c r="K343" s="8" t="s">
        <v>48</v>
      </c>
      <c r="L343" s="8" t="s">
        <v>143</v>
      </c>
      <c r="M343" s="8">
        <f>COUNTA(R343:T343,AA343:DH343)</f>
        <v>3</v>
      </c>
      <c r="N343" s="11">
        <f>IFERROR(AVERAGE(R343:U343),"")</f>
        <v>7.07</v>
      </c>
      <c r="O343" s="8">
        <v>164</v>
      </c>
      <c r="P343" s="8" t="s">
        <v>271</v>
      </c>
      <c r="Q343" s="8" t="str">
        <f>IF(R343="","",IF(R343&lt;6,"6: Mediocre",IF(R343&lt;7,"5: Okay",IF(R343&lt;8,"4: Good",IF(R343&lt;9,"3: Very Good",IF(R343&lt;=9.5,"2: Incredible","1: Masterpiece"))))))</f>
        <v>4: Good</v>
      </c>
      <c r="R343" s="11">
        <f>IFERROR(ROUND(AVERAGE(V343:Z343),1),"")</f>
        <v>7.3</v>
      </c>
      <c r="S343" s="11"/>
      <c r="T343" s="11"/>
      <c r="U343" s="11">
        <f>3.42/5*10</f>
        <v>6.84</v>
      </c>
      <c r="V343" s="8">
        <v>6.8</v>
      </c>
      <c r="W343" s="8">
        <v>7.8</v>
      </c>
      <c r="X343" s="8">
        <v>6.8</v>
      </c>
      <c r="Y343" s="8">
        <v>7.6</v>
      </c>
      <c r="Z343" s="8">
        <v>7.4</v>
      </c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>
        <v>5</v>
      </c>
      <c r="CD343" s="8"/>
      <c r="CE343" s="8"/>
      <c r="CF343" s="8"/>
      <c r="CG343" s="8">
        <v>7</v>
      </c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</row>
    <row r="344" spans="1:112" ht="15" customHeight="1">
      <c r="A344" s="8">
        <v>343</v>
      </c>
      <c r="B344" s="36" t="s">
        <v>137</v>
      </c>
      <c r="C344" t="s">
        <v>340</v>
      </c>
      <c r="D344" s="21" t="s">
        <v>93</v>
      </c>
      <c r="E344" s="28">
        <v>35400</v>
      </c>
      <c r="F344" s="28"/>
      <c r="G344" s="42">
        <v>-15</v>
      </c>
      <c r="H344" s="42">
        <v>19</v>
      </c>
      <c r="J344" s="8"/>
      <c r="K344" s="8" t="s">
        <v>254</v>
      </c>
      <c r="L344" s="8" t="s">
        <v>143</v>
      </c>
      <c r="M344" s="8">
        <f t="shared" si="40"/>
        <v>5</v>
      </c>
      <c r="N344" s="11">
        <f t="shared" si="41"/>
        <v>7.3</v>
      </c>
      <c r="O344" s="8">
        <v>125</v>
      </c>
      <c r="P344" s="8" t="s">
        <v>264</v>
      </c>
      <c r="Q344" s="8" t="str">
        <f t="shared" si="38"/>
        <v>4: Good</v>
      </c>
      <c r="R344" s="11">
        <f t="shared" si="39"/>
        <v>7.3</v>
      </c>
      <c r="S344" s="11"/>
      <c r="T344" s="11"/>
      <c r="U344" s="11"/>
      <c r="V344" s="8">
        <v>7.4</v>
      </c>
      <c r="W344" s="8">
        <v>8.1999999999999993</v>
      </c>
      <c r="X344" s="8">
        <v>7.3</v>
      </c>
      <c r="Y344" s="8">
        <v>6.5</v>
      </c>
      <c r="Z344" s="8">
        <v>7.1</v>
      </c>
      <c r="AB344" s="8">
        <v>2</v>
      </c>
      <c r="AK344" s="8">
        <v>8</v>
      </c>
      <c r="AQ344" s="8"/>
      <c r="AR344" s="8">
        <v>3</v>
      </c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>
        <v>8</v>
      </c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</row>
    <row r="345" spans="1:112" ht="15" customHeight="1">
      <c r="A345" s="8">
        <v>344</v>
      </c>
      <c r="B345" s="36" t="s">
        <v>241</v>
      </c>
      <c r="C345" t="s">
        <v>279</v>
      </c>
      <c r="D345" s="21" t="s">
        <v>242</v>
      </c>
      <c r="E345" s="28">
        <v>35947</v>
      </c>
      <c r="F345" s="28"/>
      <c r="G345" s="42">
        <v>0</v>
      </c>
      <c r="H345" s="42">
        <v>4</v>
      </c>
      <c r="J345" s="8"/>
      <c r="K345" s="8" t="s">
        <v>48</v>
      </c>
      <c r="L345" s="8" t="s">
        <v>143</v>
      </c>
      <c r="M345" s="8">
        <f t="shared" si="40"/>
        <v>5</v>
      </c>
      <c r="N345" s="11">
        <f t="shared" si="41"/>
        <v>7.2</v>
      </c>
      <c r="O345" s="8">
        <v>88</v>
      </c>
      <c r="P345" s="8" t="s">
        <v>264</v>
      </c>
      <c r="Q345" s="8" t="str">
        <f t="shared" si="38"/>
        <v>4: Good</v>
      </c>
      <c r="R345" s="11">
        <f t="shared" si="39"/>
        <v>7.2</v>
      </c>
      <c r="S345" s="11"/>
      <c r="T345" s="11"/>
      <c r="U345" s="11"/>
      <c r="V345" s="8">
        <v>8</v>
      </c>
      <c r="W345" s="8">
        <v>7.1</v>
      </c>
      <c r="X345" s="8">
        <v>7.8</v>
      </c>
      <c r="Y345" s="8">
        <v>6.1</v>
      </c>
      <c r="Z345" s="8">
        <v>7.1</v>
      </c>
      <c r="AB345" s="8">
        <v>3</v>
      </c>
      <c r="AQ345" s="8"/>
      <c r="AR345" s="8">
        <v>4</v>
      </c>
      <c r="AS345" s="8"/>
      <c r="AT345" s="8"/>
      <c r="AU345" s="8">
        <v>6</v>
      </c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>
        <v>2</v>
      </c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</row>
    <row r="346" spans="1:112" ht="15" customHeight="1">
      <c r="A346" s="8">
        <v>345</v>
      </c>
      <c r="B346" s="36" t="s">
        <v>241</v>
      </c>
      <c r="C346" t="s">
        <v>280</v>
      </c>
      <c r="D346" s="21" t="s">
        <v>242</v>
      </c>
      <c r="E346" s="28">
        <v>36069</v>
      </c>
      <c r="F346" s="28"/>
      <c r="G346" s="42">
        <v>0</v>
      </c>
      <c r="H346" s="42">
        <v>4</v>
      </c>
      <c r="J346" s="8"/>
      <c r="K346" s="8" t="s">
        <v>48</v>
      </c>
      <c r="L346" s="8" t="s">
        <v>143</v>
      </c>
      <c r="M346" s="8">
        <f t="shared" si="40"/>
        <v>5</v>
      </c>
      <c r="N346" s="11">
        <f t="shared" si="41"/>
        <v>7.4</v>
      </c>
      <c r="O346" s="8">
        <v>89</v>
      </c>
      <c r="P346" s="8" t="s">
        <v>264</v>
      </c>
      <c r="Q346" s="8" t="str">
        <f t="shared" si="38"/>
        <v>4: Good</v>
      </c>
      <c r="R346" s="11">
        <f t="shared" si="39"/>
        <v>7.4</v>
      </c>
      <c r="S346" s="11"/>
      <c r="T346" s="11"/>
      <c r="U346" s="11"/>
      <c r="V346" s="8">
        <v>7.1</v>
      </c>
      <c r="W346" s="8">
        <v>7.9</v>
      </c>
      <c r="X346" s="8">
        <v>7.6</v>
      </c>
      <c r="Y346" s="8">
        <v>6.8</v>
      </c>
      <c r="Z346" s="8">
        <v>7.7</v>
      </c>
      <c r="AB346" s="8">
        <v>4</v>
      </c>
      <c r="AQ346" s="8"/>
      <c r="AR346" s="8">
        <v>5</v>
      </c>
      <c r="AS346" s="8"/>
      <c r="AT346" s="8"/>
      <c r="AU346" s="8">
        <v>7</v>
      </c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>
        <v>3</v>
      </c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</row>
    <row r="347" spans="1:112" ht="15" customHeight="1">
      <c r="A347" s="8">
        <v>346</v>
      </c>
      <c r="B347" s="36" t="s">
        <v>241</v>
      </c>
      <c r="C347" t="s">
        <v>281</v>
      </c>
      <c r="D347" s="21" t="s">
        <v>242</v>
      </c>
      <c r="E347" s="28">
        <v>36342</v>
      </c>
      <c r="G347" s="42">
        <v>0</v>
      </c>
      <c r="H347" s="42">
        <v>4</v>
      </c>
      <c r="J347" s="8"/>
      <c r="K347" s="8" t="s">
        <v>48</v>
      </c>
      <c r="L347" s="8" t="s">
        <v>143</v>
      </c>
      <c r="M347" s="8">
        <f t="shared" si="40"/>
        <v>5</v>
      </c>
      <c r="N347" s="11">
        <f t="shared" si="41"/>
        <v>7.8</v>
      </c>
      <c r="O347" s="8">
        <v>90</v>
      </c>
      <c r="P347" s="8" t="s">
        <v>264</v>
      </c>
      <c r="Q347" s="8" t="str">
        <f t="shared" si="38"/>
        <v>4: Good</v>
      </c>
      <c r="R347" s="11">
        <f t="shared" si="39"/>
        <v>7.8</v>
      </c>
      <c r="S347" s="11"/>
      <c r="T347" s="11"/>
      <c r="U347" s="11"/>
      <c r="V347" s="8">
        <v>7.1</v>
      </c>
      <c r="W347" s="8">
        <v>8.3000000000000007</v>
      </c>
      <c r="X347" s="8">
        <v>8.1</v>
      </c>
      <c r="Y347" s="8">
        <v>7.9</v>
      </c>
      <c r="Z347" s="8">
        <v>7.6</v>
      </c>
      <c r="AB347" s="8">
        <v>5</v>
      </c>
      <c r="AQ347" s="8"/>
      <c r="AR347" s="8">
        <v>6</v>
      </c>
      <c r="AS347" s="8"/>
      <c r="AT347" s="8"/>
      <c r="AU347" s="8">
        <v>8</v>
      </c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>
        <v>4</v>
      </c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</row>
    <row r="348" spans="1:112" ht="15" customHeight="1">
      <c r="A348" s="8">
        <v>347</v>
      </c>
      <c r="B348" s="52" t="s">
        <v>833</v>
      </c>
      <c r="C348" t="s">
        <v>830</v>
      </c>
      <c r="D348" s="21" t="s">
        <v>119</v>
      </c>
      <c r="E348" s="28">
        <v>37365</v>
      </c>
      <c r="F348" s="28"/>
      <c r="G348" s="42">
        <v>4</v>
      </c>
      <c r="H348" s="42"/>
      <c r="J348" s="8"/>
      <c r="K348" s="8" t="s">
        <v>149</v>
      </c>
      <c r="L348" s="8" t="s">
        <v>143</v>
      </c>
      <c r="M348" s="8">
        <f>COUNTA(R348:T348,AA348:DH348)</f>
        <v>0</v>
      </c>
      <c r="N348" s="11" t="str">
        <f>IFERROR(AVERAGE(R348:U348),"")</f>
        <v/>
      </c>
      <c r="O348" s="8"/>
      <c r="P348" s="8"/>
      <c r="Q348" s="8"/>
      <c r="R348" s="11"/>
      <c r="S348" s="11"/>
      <c r="T348" s="11"/>
      <c r="U348" s="11"/>
      <c r="V348" s="8"/>
      <c r="W348" s="8"/>
      <c r="X348" s="8"/>
      <c r="Y348" s="8"/>
      <c r="Z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</row>
    <row r="349" spans="1:112" ht="15" customHeight="1">
      <c r="A349" s="8">
        <v>348</v>
      </c>
      <c r="B349" s="36" t="s">
        <v>98</v>
      </c>
      <c r="C349" s="13" t="s">
        <v>74</v>
      </c>
      <c r="D349" s="21" t="s">
        <v>52</v>
      </c>
      <c r="E349" s="28">
        <v>42251</v>
      </c>
      <c r="F349" s="28"/>
      <c r="G349" s="42">
        <v>-11</v>
      </c>
      <c r="H349" s="42">
        <v>5</v>
      </c>
      <c r="J349" s="8"/>
      <c r="K349" s="8" t="s">
        <v>386</v>
      </c>
      <c r="L349" s="8" t="s">
        <v>41</v>
      </c>
      <c r="M349" s="8">
        <f t="shared" si="40"/>
        <v>8</v>
      </c>
      <c r="N349" s="11">
        <f t="shared" si="41"/>
        <v>9.16</v>
      </c>
      <c r="O349" s="8">
        <v>1</v>
      </c>
      <c r="P349" s="8" t="s">
        <v>256</v>
      </c>
      <c r="Q349" s="8" t="str">
        <f t="shared" si="38"/>
        <v>1: Masterpiece</v>
      </c>
      <c r="R349" s="11">
        <f t="shared" si="39"/>
        <v>9.8000000000000007</v>
      </c>
      <c r="S349" s="11"/>
      <c r="T349" s="11"/>
      <c r="U349" s="11">
        <f>4.26/5*10</f>
        <v>8.52</v>
      </c>
      <c r="V349" s="8">
        <v>9.6</v>
      </c>
      <c r="W349" s="8">
        <v>9.8000000000000007</v>
      </c>
      <c r="X349" s="8">
        <v>9.6999999999999993</v>
      </c>
      <c r="Y349" s="8">
        <v>9.9</v>
      </c>
      <c r="Z349" s="8">
        <v>10</v>
      </c>
      <c r="AA349" s="8">
        <v>1</v>
      </c>
      <c r="AM349" s="8">
        <v>2</v>
      </c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>
        <v>2</v>
      </c>
      <c r="BB349" s="8"/>
      <c r="BC349" s="8"/>
      <c r="BD349" s="8"/>
      <c r="BE349" s="8"/>
      <c r="BF349" s="8">
        <v>1</v>
      </c>
      <c r="BG349" s="8"/>
      <c r="BH349" s="8"/>
      <c r="BI349" s="8"/>
      <c r="BJ349" s="8"/>
      <c r="BK349" s="8"/>
      <c r="BL349" s="8"/>
      <c r="BM349" s="8">
        <v>1</v>
      </c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>
        <v>5</v>
      </c>
      <c r="CH349" s="8"/>
      <c r="CI349" s="8"/>
      <c r="CJ349" s="8"/>
      <c r="CK349" s="8"/>
      <c r="CL349" s="8"/>
      <c r="CM349" s="8"/>
      <c r="CN349" s="8"/>
      <c r="CO349" s="8">
        <v>2</v>
      </c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</row>
    <row r="350" spans="1:112" ht="15" customHeight="1">
      <c r="A350" s="8">
        <v>349</v>
      </c>
      <c r="B350" s="36" t="s">
        <v>110</v>
      </c>
      <c r="C350" t="s">
        <v>366</v>
      </c>
      <c r="D350" s="21" t="s">
        <v>358</v>
      </c>
      <c r="E350" s="28">
        <v>43048</v>
      </c>
      <c r="F350" s="28"/>
      <c r="G350" s="42">
        <v>4</v>
      </c>
      <c r="H350" s="42">
        <v>5</v>
      </c>
      <c r="J350" s="8"/>
      <c r="K350" s="8" t="s">
        <v>353</v>
      </c>
      <c r="L350" s="8" t="s">
        <v>41</v>
      </c>
      <c r="M350" s="8">
        <f t="shared" si="40"/>
        <v>0</v>
      </c>
      <c r="N350" s="11" t="str">
        <f t="shared" si="41"/>
        <v/>
      </c>
      <c r="O350" s="8"/>
      <c r="P350" s="8"/>
      <c r="Q350" s="8" t="str">
        <f t="shared" si="38"/>
        <v/>
      </c>
      <c r="R350" s="11"/>
      <c r="S350" s="11"/>
      <c r="T350" s="11"/>
      <c r="U350" s="11"/>
      <c r="V350" s="8"/>
      <c r="W350" s="8"/>
      <c r="X350" s="8"/>
      <c r="Y350" s="8"/>
      <c r="Z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</row>
    <row r="351" spans="1:112" ht="15" customHeight="1">
      <c r="A351" s="8">
        <v>350</v>
      </c>
      <c r="B351" s="36" t="s">
        <v>103</v>
      </c>
      <c r="C351" t="s">
        <v>103</v>
      </c>
      <c r="D351" s="21" t="s">
        <v>24</v>
      </c>
      <c r="E351" s="28">
        <v>43620</v>
      </c>
      <c r="F351" s="28"/>
      <c r="G351" s="42">
        <v>4</v>
      </c>
      <c r="H351" s="42"/>
      <c r="J351" s="8"/>
      <c r="K351" s="8" t="s">
        <v>48</v>
      </c>
      <c r="L351" s="8" t="s">
        <v>41</v>
      </c>
      <c r="M351" s="8">
        <f t="shared" si="40"/>
        <v>9</v>
      </c>
      <c r="N351" s="11">
        <f t="shared" si="41"/>
        <v>7.83</v>
      </c>
      <c r="O351" s="8">
        <v>19</v>
      </c>
      <c r="P351" s="8" t="s">
        <v>256</v>
      </c>
      <c r="Q351" s="8" t="str">
        <f t="shared" si="38"/>
        <v>3: Very Good</v>
      </c>
      <c r="R351" s="11">
        <f t="shared" si="39"/>
        <v>8.1</v>
      </c>
      <c r="S351" s="11"/>
      <c r="T351" s="11"/>
      <c r="U351" s="11">
        <f>3.78/5*10</f>
        <v>7.5600000000000005</v>
      </c>
      <c r="V351" s="8">
        <v>6.8</v>
      </c>
      <c r="W351" s="8">
        <v>9.4</v>
      </c>
      <c r="X351" s="8">
        <v>8</v>
      </c>
      <c r="Y351" s="8">
        <v>7.4</v>
      </c>
      <c r="Z351" s="8">
        <v>8.8000000000000007</v>
      </c>
      <c r="AA351" s="8">
        <v>3</v>
      </c>
      <c r="AL351" s="8">
        <v>4</v>
      </c>
      <c r="AM351" s="8">
        <v>4</v>
      </c>
      <c r="AQ351" s="8"/>
      <c r="AR351" s="8"/>
      <c r="AS351" s="8">
        <v>3</v>
      </c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>
        <v>4</v>
      </c>
      <c r="BG351" s="8"/>
      <c r="BH351" s="8"/>
      <c r="BI351" s="8"/>
      <c r="BJ351" s="8"/>
      <c r="BK351" s="8">
        <v>4</v>
      </c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>
        <v>4</v>
      </c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>
        <v>2</v>
      </c>
      <c r="DD351" s="8"/>
      <c r="DE351" s="8"/>
      <c r="DF351" s="8"/>
      <c r="DG351" s="8"/>
      <c r="DH351" s="8"/>
    </row>
    <row r="352" spans="1:112" ht="15" customHeight="1">
      <c r="A352" s="8">
        <v>351</v>
      </c>
      <c r="B352" s="36" t="s">
        <v>103</v>
      </c>
      <c r="C352" t="s">
        <v>104</v>
      </c>
      <c r="D352" s="21" t="s">
        <v>24</v>
      </c>
      <c r="E352" s="28">
        <v>44005</v>
      </c>
      <c r="F352" s="28"/>
      <c r="G352" s="42">
        <v>4</v>
      </c>
      <c r="H352" s="42"/>
      <c r="J352" s="8"/>
      <c r="K352" s="8" t="s">
        <v>48</v>
      </c>
      <c r="L352" s="8" t="s">
        <v>41</v>
      </c>
      <c r="M352" s="8">
        <f t="shared" si="40"/>
        <v>3</v>
      </c>
      <c r="N352" s="11">
        <f t="shared" si="41"/>
        <v>8.0500000000000007</v>
      </c>
      <c r="O352" s="8">
        <v>20</v>
      </c>
      <c r="P352" s="8" t="s">
        <v>256</v>
      </c>
      <c r="Q352" s="8" t="str">
        <f t="shared" si="38"/>
        <v>3: Very Good</v>
      </c>
      <c r="R352" s="11">
        <f t="shared" si="39"/>
        <v>8.6999999999999993</v>
      </c>
      <c r="S352" s="11"/>
      <c r="T352" s="11"/>
      <c r="U352" s="11">
        <f>3.7/5*10</f>
        <v>7.4</v>
      </c>
      <c r="V352" s="8">
        <v>8.1</v>
      </c>
      <c r="W352" s="8">
        <v>9.3000000000000007</v>
      </c>
      <c r="X352" s="8">
        <v>8.8000000000000007</v>
      </c>
      <c r="Y352" s="8">
        <v>8.6</v>
      </c>
      <c r="Z352" s="8">
        <v>8.8000000000000007</v>
      </c>
      <c r="AA352" s="8">
        <v>4</v>
      </c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>
        <v>3</v>
      </c>
      <c r="DD352" s="8"/>
      <c r="DE352" s="8"/>
      <c r="DF352" s="8"/>
      <c r="DG352" s="8"/>
      <c r="DH352" s="8"/>
    </row>
    <row r="353" spans="1:112" ht="15" customHeight="1">
      <c r="A353" s="8">
        <v>352</v>
      </c>
      <c r="B353" s="36" t="s">
        <v>103</v>
      </c>
      <c r="C353" t="s">
        <v>105</v>
      </c>
      <c r="D353" s="21" t="s">
        <v>24</v>
      </c>
      <c r="E353" s="28">
        <v>44257</v>
      </c>
      <c r="F353" s="28"/>
      <c r="G353" s="42">
        <v>4</v>
      </c>
      <c r="H353" s="42"/>
      <c r="J353" s="8"/>
      <c r="K353" s="8" t="s">
        <v>48</v>
      </c>
      <c r="L353" s="8" t="s">
        <v>41</v>
      </c>
      <c r="M353" s="8">
        <f t="shared" si="40"/>
        <v>1</v>
      </c>
      <c r="N353" s="11">
        <f t="shared" si="41"/>
        <v>9.7200000000000006</v>
      </c>
      <c r="O353" s="8"/>
      <c r="P353" s="8"/>
      <c r="Q353" s="8" t="str">
        <f t="shared" si="38"/>
        <v/>
      </c>
      <c r="R353" s="11"/>
      <c r="S353" s="11"/>
      <c r="T353" s="11"/>
      <c r="U353" s="11">
        <f>4.86/5*10</f>
        <v>9.7200000000000006</v>
      </c>
      <c r="V353" s="8"/>
      <c r="W353" s="8"/>
      <c r="X353" s="8"/>
      <c r="Y353" s="8"/>
      <c r="Z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>
        <v>4</v>
      </c>
      <c r="DD353" s="8"/>
      <c r="DE353" s="8"/>
      <c r="DF353" s="8"/>
      <c r="DG353" s="8"/>
      <c r="DH353" s="8"/>
    </row>
    <row r="354" spans="1:112" ht="15" customHeight="1">
      <c r="A354" s="8">
        <v>353</v>
      </c>
      <c r="C354" t="s">
        <v>363</v>
      </c>
      <c r="D354" s="21" t="s">
        <v>358</v>
      </c>
      <c r="E354" s="28">
        <v>44106</v>
      </c>
      <c r="F354" s="28"/>
      <c r="G354" s="42">
        <v>0</v>
      </c>
      <c r="H354" s="42">
        <v>4</v>
      </c>
      <c r="J354" s="8"/>
      <c r="K354" s="8" t="s">
        <v>353</v>
      </c>
      <c r="L354" s="8" t="s">
        <v>41</v>
      </c>
      <c r="M354" s="8">
        <f t="shared" si="40"/>
        <v>0</v>
      </c>
      <c r="N354" s="11" t="str">
        <f t="shared" si="41"/>
        <v/>
      </c>
      <c r="O354" s="8"/>
      <c r="P354" s="8"/>
      <c r="Q354" s="8" t="str">
        <f t="shared" si="38"/>
        <v/>
      </c>
      <c r="R354" s="11"/>
      <c r="S354" s="11"/>
      <c r="T354" s="11"/>
      <c r="U354" s="11"/>
      <c r="V354" s="8"/>
      <c r="W354" s="8"/>
      <c r="X354" s="8"/>
      <c r="Y354" s="8"/>
      <c r="Z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</row>
    <row r="355" spans="1:112" ht="15" customHeight="1">
      <c r="A355" s="8">
        <v>354</v>
      </c>
      <c r="B355" s="36" t="s">
        <v>107</v>
      </c>
      <c r="C355" t="s">
        <v>107</v>
      </c>
      <c r="D355" s="21" t="s">
        <v>106</v>
      </c>
      <c r="E355" s="28">
        <v>42251</v>
      </c>
      <c r="F355" s="28"/>
      <c r="G355" s="42">
        <v>4</v>
      </c>
      <c r="H355" s="42"/>
      <c r="J355" s="8"/>
      <c r="K355" s="8" t="s">
        <v>48</v>
      </c>
      <c r="L355" s="8" t="s">
        <v>41</v>
      </c>
      <c r="M355" s="8">
        <f t="shared" si="40"/>
        <v>9</v>
      </c>
      <c r="N355" s="11">
        <f t="shared" si="41"/>
        <v>6.98</v>
      </c>
      <c r="O355" s="8">
        <v>25</v>
      </c>
      <c r="P355" s="8" t="s">
        <v>256</v>
      </c>
      <c r="Q355" s="8" t="str">
        <f t="shared" si="38"/>
        <v>4: Good</v>
      </c>
      <c r="R355" s="11">
        <f t="shared" si="39"/>
        <v>7.4</v>
      </c>
      <c r="S355" s="11"/>
      <c r="T355" s="11">
        <v>7</v>
      </c>
      <c r="U355" s="11">
        <f>3.27/5*10</f>
        <v>6.54</v>
      </c>
      <c r="V355" s="8">
        <v>7</v>
      </c>
      <c r="W355" s="8">
        <v>7.8</v>
      </c>
      <c r="X355" s="8">
        <v>7.6</v>
      </c>
      <c r="Y355" s="8">
        <v>6.6</v>
      </c>
      <c r="Z355" s="8">
        <v>7.8</v>
      </c>
      <c r="AL355" s="8">
        <v>5</v>
      </c>
      <c r="AM355" s="8">
        <v>5</v>
      </c>
      <c r="AO355" s="8">
        <v>6</v>
      </c>
      <c r="AQ355" s="8"/>
      <c r="AR355" s="8">
        <v>1</v>
      </c>
      <c r="AS355" s="8"/>
      <c r="AT355" s="8"/>
      <c r="AU355" s="8"/>
      <c r="AV355" s="8"/>
      <c r="AW355" s="8"/>
      <c r="AX355" s="8">
        <v>5</v>
      </c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>
        <v>2</v>
      </c>
      <c r="CH355" s="8"/>
      <c r="CI355" s="8"/>
      <c r="CJ355" s="8"/>
      <c r="CK355" s="8"/>
      <c r="CL355" s="8"/>
      <c r="CM355" s="8"/>
      <c r="CN355" s="8"/>
      <c r="CO355" s="8">
        <v>5</v>
      </c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</row>
    <row r="356" spans="1:112" ht="15" customHeight="1">
      <c r="A356" s="8">
        <v>355</v>
      </c>
      <c r="B356" s="36" t="s">
        <v>107</v>
      </c>
      <c r="C356" t="s">
        <v>108</v>
      </c>
      <c r="D356" s="21" t="s">
        <v>106</v>
      </c>
      <c r="E356" s="28">
        <v>42563</v>
      </c>
      <c r="F356" s="28"/>
      <c r="G356" s="42">
        <v>5</v>
      </c>
      <c r="H356" s="42"/>
      <c r="J356" s="8"/>
      <c r="K356" s="8" t="s">
        <v>48</v>
      </c>
      <c r="L356" s="8" t="s">
        <v>41</v>
      </c>
      <c r="M356" s="8">
        <f t="shared" si="40"/>
        <v>4</v>
      </c>
      <c r="N356" s="11">
        <f t="shared" si="41"/>
        <v>7.63</v>
      </c>
      <c r="O356" s="8">
        <v>26</v>
      </c>
      <c r="P356" s="8" t="s">
        <v>256</v>
      </c>
      <c r="Q356" s="8" t="str">
        <f t="shared" si="38"/>
        <v>4: Good</v>
      </c>
      <c r="R356" s="11">
        <f t="shared" si="39"/>
        <v>7.8</v>
      </c>
      <c r="S356" s="11"/>
      <c r="T356" s="11"/>
      <c r="U356" s="11">
        <f>3.73/5*10</f>
        <v>7.46</v>
      </c>
      <c r="V356" s="8">
        <v>8</v>
      </c>
      <c r="W356" s="8">
        <v>8</v>
      </c>
      <c r="X356" s="8">
        <v>7.8</v>
      </c>
      <c r="Y356" s="8">
        <v>6.8</v>
      </c>
      <c r="Z356" s="8">
        <v>8.4</v>
      </c>
      <c r="AO356" s="8">
        <v>7</v>
      </c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>
        <v>6</v>
      </c>
      <c r="CF356" s="8"/>
      <c r="CG356" s="8">
        <v>3</v>
      </c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</row>
    <row r="357" spans="1:112" ht="15" customHeight="1">
      <c r="A357" s="8">
        <v>356</v>
      </c>
      <c r="B357" s="36" t="s">
        <v>107</v>
      </c>
      <c r="C357" t="s">
        <v>109</v>
      </c>
      <c r="D357" s="21" t="s">
        <v>106</v>
      </c>
      <c r="E357" s="28">
        <v>42787</v>
      </c>
      <c r="F357" s="28"/>
      <c r="G357" s="42">
        <v>5</v>
      </c>
      <c r="H357" s="42"/>
      <c r="J357" s="8"/>
      <c r="K357" s="8" t="s">
        <v>48</v>
      </c>
      <c r="L357" s="8" t="s">
        <v>41</v>
      </c>
      <c r="M357" s="8">
        <f t="shared" si="40"/>
        <v>7</v>
      </c>
      <c r="N357" s="11">
        <f t="shared" si="41"/>
        <v>7.6999999999999993</v>
      </c>
      <c r="O357" s="8">
        <v>27</v>
      </c>
      <c r="P357" s="8" t="s">
        <v>256</v>
      </c>
      <c r="Q357" s="8" t="str">
        <f t="shared" si="38"/>
        <v>4: Good</v>
      </c>
      <c r="R357" s="11">
        <f t="shared" si="39"/>
        <v>7.8</v>
      </c>
      <c r="S357" s="11"/>
      <c r="T357" s="11"/>
      <c r="U357" s="11">
        <f>3.8/5*10</f>
        <v>7.6</v>
      </c>
      <c r="V357" s="8">
        <v>7.7</v>
      </c>
      <c r="W357" s="8">
        <v>8</v>
      </c>
      <c r="X357" s="8">
        <v>8.1999999999999993</v>
      </c>
      <c r="Y357" s="8">
        <v>6.8</v>
      </c>
      <c r="Z357" s="8">
        <v>8.1999999999999993</v>
      </c>
      <c r="AO357" s="8">
        <v>8</v>
      </c>
      <c r="AQ357" s="8"/>
      <c r="AR357" s="8"/>
      <c r="AS357" s="8"/>
      <c r="AT357" s="8"/>
      <c r="AU357" s="8"/>
      <c r="AV357" s="8"/>
      <c r="AW357" s="8"/>
      <c r="AX357" s="8"/>
      <c r="AY357" s="8">
        <v>5</v>
      </c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>
        <v>4</v>
      </c>
      <c r="CH357" s="8">
        <v>4</v>
      </c>
      <c r="CI357" s="8"/>
      <c r="CJ357" s="8"/>
      <c r="CK357" s="8"/>
      <c r="CL357" s="8">
        <v>1</v>
      </c>
      <c r="CM357" s="8"/>
      <c r="CN357" s="8">
        <v>1</v>
      </c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</row>
    <row r="358" spans="1:112" ht="15" customHeight="1">
      <c r="A358" s="8">
        <v>357</v>
      </c>
      <c r="C358" t="s">
        <v>889</v>
      </c>
      <c r="D358" s="21" t="s">
        <v>883</v>
      </c>
      <c r="E358" s="28">
        <v>39812</v>
      </c>
      <c r="F358" s="28"/>
      <c r="G358" s="42">
        <v>5</v>
      </c>
      <c r="H358" s="42"/>
      <c r="J358" s="8"/>
      <c r="K358" s="8" t="s">
        <v>48</v>
      </c>
      <c r="L358" s="8" t="s">
        <v>143</v>
      </c>
      <c r="M358" s="8"/>
      <c r="N358" s="11"/>
      <c r="O358" s="8"/>
      <c r="P358" s="8"/>
      <c r="Q358" s="8"/>
      <c r="R358" s="11"/>
      <c r="S358" s="11"/>
      <c r="T358" s="11"/>
      <c r="U358" s="11"/>
      <c r="V358" s="8"/>
      <c r="W358" s="8"/>
      <c r="X358" s="8"/>
      <c r="Y358" s="8"/>
      <c r="Z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</row>
    <row r="359" spans="1:112" ht="15" customHeight="1">
      <c r="A359" s="8">
        <v>358</v>
      </c>
      <c r="B359" s="36" t="s">
        <v>752</v>
      </c>
      <c r="C359" t="s">
        <v>753</v>
      </c>
      <c r="D359" s="21" t="s">
        <v>751</v>
      </c>
      <c r="E359" s="28">
        <v>33756</v>
      </c>
      <c r="F359" s="28"/>
      <c r="G359" s="42">
        <v>5</v>
      </c>
      <c r="H359" s="42"/>
      <c r="J359" s="8"/>
      <c r="K359" s="8" t="s">
        <v>371</v>
      </c>
      <c r="L359" s="8" t="s">
        <v>143</v>
      </c>
      <c r="M359" s="8">
        <f t="shared" ref="M359:M367" si="48">COUNTA(R359:T359,AA359:DH359)</f>
        <v>0</v>
      </c>
      <c r="N359" s="11" t="str">
        <f t="shared" ref="N359:N367" si="49">IFERROR(AVERAGE(R359:U359),"")</f>
        <v/>
      </c>
      <c r="O359" s="8"/>
      <c r="P359" s="8"/>
      <c r="Q359" s="8"/>
      <c r="R359" s="11"/>
      <c r="S359" s="11"/>
      <c r="T359" s="11"/>
      <c r="U359" s="11"/>
      <c r="V359" s="8"/>
      <c r="W359" s="8"/>
      <c r="X359" s="8"/>
      <c r="Y359" s="8"/>
      <c r="Z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</row>
    <row r="360" spans="1:112" ht="15" customHeight="1">
      <c r="A360" s="8">
        <v>359</v>
      </c>
      <c r="B360" s="36" t="s">
        <v>752</v>
      </c>
      <c r="C360" t="s">
        <v>754</v>
      </c>
      <c r="D360" s="21" t="s">
        <v>751</v>
      </c>
      <c r="E360" s="28">
        <v>33756</v>
      </c>
      <c r="F360" s="28"/>
      <c r="G360" s="42">
        <v>5</v>
      </c>
      <c r="H360" s="42"/>
      <c r="J360" s="8"/>
      <c r="K360" s="8" t="s">
        <v>371</v>
      </c>
      <c r="L360" s="8" t="s">
        <v>143</v>
      </c>
      <c r="M360" s="8">
        <f t="shared" si="48"/>
        <v>0</v>
      </c>
      <c r="N360" s="11" t="str">
        <f t="shared" si="49"/>
        <v/>
      </c>
      <c r="O360" s="8"/>
      <c r="P360" s="8"/>
      <c r="Q360" s="8"/>
      <c r="R360" s="11"/>
      <c r="S360" s="11"/>
      <c r="T360" s="11"/>
      <c r="U360" s="11"/>
      <c r="V360" s="8"/>
      <c r="W360" s="8"/>
      <c r="X360" s="8"/>
      <c r="Y360" s="8"/>
      <c r="Z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</row>
    <row r="361" spans="1:112" ht="15" customHeight="1">
      <c r="A361" s="8">
        <v>360</v>
      </c>
      <c r="B361" s="36" t="s">
        <v>752</v>
      </c>
      <c r="C361" t="s">
        <v>755</v>
      </c>
      <c r="D361" s="21" t="s">
        <v>751</v>
      </c>
      <c r="E361" s="28">
        <v>33786</v>
      </c>
      <c r="F361" s="28"/>
      <c r="G361" s="42">
        <v>5</v>
      </c>
      <c r="H361" s="42"/>
      <c r="J361" s="8"/>
      <c r="K361" s="8" t="s">
        <v>371</v>
      </c>
      <c r="L361" s="8" t="s">
        <v>143</v>
      </c>
      <c r="M361" s="8">
        <f t="shared" si="48"/>
        <v>0</v>
      </c>
      <c r="N361" s="11" t="str">
        <f t="shared" si="49"/>
        <v/>
      </c>
      <c r="O361" s="8"/>
      <c r="P361" s="8"/>
      <c r="Q361" s="8"/>
      <c r="R361" s="11"/>
      <c r="S361" s="11"/>
      <c r="T361" s="11"/>
      <c r="U361" s="11"/>
      <c r="V361" s="8"/>
      <c r="W361" s="8"/>
      <c r="X361" s="8"/>
      <c r="Y361" s="8"/>
      <c r="Z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</row>
    <row r="362" spans="1:112" ht="15" customHeight="1">
      <c r="A362" s="8">
        <v>361</v>
      </c>
      <c r="B362" s="36" t="s">
        <v>752</v>
      </c>
      <c r="C362" t="s">
        <v>756</v>
      </c>
      <c r="D362" s="21" t="s">
        <v>751</v>
      </c>
      <c r="E362" s="28">
        <v>34001</v>
      </c>
      <c r="F362" s="28"/>
      <c r="G362" s="42">
        <v>5</v>
      </c>
      <c r="H362" s="42"/>
      <c r="J362" s="8"/>
      <c r="K362" s="8" t="s">
        <v>371</v>
      </c>
      <c r="L362" s="8" t="s">
        <v>143</v>
      </c>
      <c r="M362" s="8">
        <f t="shared" si="48"/>
        <v>0</v>
      </c>
      <c r="N362" s="11" t="str">
        <f t="shared" si="49"/>
        <v/>
      </c>
      <c r="O362" s="8"/>
      <c r="P362" s="8"/>
      <c r="Q362" s="8"/>
      <c r="R362" s="11"/>
      <c r="S362" s="11"/>
      <c r="T362" s="11"/>
      <c r="U362" s="11"/>
      <c r="V362" s="8"/>
      <c r="W362" s="8"/>
      <c r="X362" s="8"/>
      <c r="Y362" s="8"/>
      <c r="Z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</row>
    <row r="363" spans="1:112" ht="15" customHeight="1">
      <c r="A363" s="8">
        <v>362</v>
      </c>
      <c r="B363" s="36" t="s">
        <v>752</v>
      </c>
      <c r="C363" t="s">
        <v>757</v>
      </c>
      <c r="D363" s="21" t="s">
        <v>751</v>
      </c>
      <c r="E363" s="28">
        <v>34029</v>
      </c>
      <c r="F363" s="28"/>
      <c r="G363" s="42">
        <v>5</v>
      </c>
      <c r="H363" s="42"/>
      <c r="J363" s="8"/>
      <c r="K363" s="8" t="s">
        <v>371</v>
      </c>
      <c r="L363" s="8" t="s">
        <v>143</v>
      </c>
      <c r="M363" s="8">
        <f t="shared" si="48"/>
        <v>0</v>
      </c>
      <c r="N363" s="11" t="str">
        <f t="shared" si="49"/>
        <v/>
      </c>
      <c r="O363" s="8"/>
      <c r="P363" s="8"/>
      <c r="Q363" s="8"/>
      <c r="R363" s="11"/>
      <c r="S363" s="11"/>
      <c r="T363" s="11"/>
      <c r="U363" s="11"/>
      <c r="V363" s="8"/>
      <c r="W363" s="8"/>
      <c r="X363" s="8"/>
      <c r="Y363" s="8"/>
      <c r="Z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</row>
    <row r="364" spans="1:112" ht="15" customHeight="1">
      <c r="A364" s="8">
        <v>363</v>
      </c>
      <c r="B364" s="36" t="s">
        <v>752</v>
      </c>
      <c r="C364" t="s">
        <v>758</v>
      </c>
      <c r="D364" s="21" t="s">
        <v>751</v>
      </c>
      <c r="E364" s="28">
        <v>34090</v>
      </c>
      <c r="F364" s="28"/>
      <c r="G364" s="42">
        <v>5</v>
      </c>
      <c r="H364" s="42"/>
      <c r="J364" s="8"/>
      <c r="K364" s="8" t="s">
        <v>371</v>
      </c>
      <c r="L364" s="8" t="s">
        <v>143</v>
      </c>
      <c r="M364" s="8">
        <f t="shared" si="48"/>
        <v>0</v>
      </c>
      <c r="N364" s="11" t="str">
        <f t="shared" si="49"/>
        <v/>
      </c>
      <c r="O364" s="8"/>
      <c r="P364" s="8"/>
      <c r="Q364" s="8"/>
      <c r="R364" s="11"/>
      <c r="S364" s="11"/>
      <c r="T364" s="11"/>
      <c r="U364" s="11"/>
      <c r="V364" s="8"/>
      <c r="W364" s="8"/>
      <c r="X364" s="8"/>
      <c r="Y364" s="8"/>
      <c r="Z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</row>
    <row r="365" spans="1:112" ht="15" customHeight="1">
      <c r="A365" s="8">
        <v>364</v>
      </c>
      <c r="B365" s="36" t="s">
        <v>173</v>
      </c>
      <c r="C365" t="s">
        <v>189</v>
      </c>
      <c r="D365" s="21" t="s">
        <v>175</v>
      </c>
      <c r="E365" s="28">
        <v>35865</v>
      </c>
      <c r="F365" s="28"/>
      <c r="G365" s="42">
        <v>5</v>
      </c>
      <c r="H365" s="42"/>
      <c r="J365" s="8"/>
      <c r="K365" s="8" t="s">
        <v>48</v>
      </c>
      <c r="L365" s="8" t="s">
        <v>143</v>
      </c>
      <c r="M365" s="8">
        <f t="shared" si="48"/>
        <v>2</v>
      </c>
      <c r="N365" s="11">
        <f t="shared" si="49"/>
        <v>6.6899999999999995</v>
      </c>
      <c r="O365" s="8">
        <v>166</v>
      </c>
      <c r="P365" s="8" t="s">
        <v>271</v>
      </c>
      <c r="Q365" s="8" t="str">
        <f>IF(R365="","",IF(R365&lt;6,"6: Mediocre",IF(R365&lt;7,"5: Okay",IF(R365&lt;8,"4: Good",IF(R365&lt;9,"3: Very Good",IF(R365&lt;=9.5,"2: Incredible","1: Masterpiece"))))))</f>
        <v>5: Okay</v>
      </c>
      <c r="R365" s="11">
        <f>IFERROR(ROUND(AVERAGE(V365:Z365),1),"")</f>
        <v>6.8</v>
      </c>
      <c r="S365" s="11"/>
      <c r="T365" s="11"/>
      <c r="U365" s="11">
        <f>3.29/5*10</f>
        <v>6.58</v>
      </c>
      <c r="V365" s="8">
        <v>7</v>
      </c>
      <c r="W365" s="8">
        <v>9</v>
      </c>
      <c r="X365" s="8">
        <v>7</v>
      </c>
      <c r="Y365" s="8">
        <v>6</v>
      </c>
      <c r="Z365" s="8">
        <v>5</v>
      </c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>
        <v>0</v>
      </c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</row>
    <row r="366" spans="1:112" ht="15" customHeight="1">
      <c r="A366" s="8">
        <v>365</v>
      </c>
      <c r="B366" s="36" t="s">
        <v>173</v>
      </c>
      <c r="C366" t="s">
        <v>190</v>
      </c>
      <c r="D366" s="21" t="s">
        <v>175</v>
      </c>
      <c r="E366" s="28">
        <v>36082</v>
      </c>
      <c r="F366" s="28"/>
      <c r="G366" s="42">
        <v>5</v>
      </c>
      <c r="H366" s="42"/>
      <c r="J366" s="8"/>
      <c r="K366" s="8" t="s">
        <v>48</v>
      </c>
      <c r="L366" s="8" t="s">
        <v>143</v>
      </c>
      <c r="M366" s="8">
        <f t="shared" si="48"/>
        <v>2</v>
      </c>
      <c r="N366" s="11">
        <f t="shared" si="49"/>
        <v>6.7199999999999989</v>
      </c>
      <c r="O366" s="8">
        <v>167</v>
      </c>
      <c r="P366" s="8" t="s">
        <v>271</v>
      </c>
      <c r="Q366" s="8" t="str">
        <f>IF(R366="","",IF(R366&lt;6,"6: Mediocre",IF(R366&lt;7,"5: Okay",IF(R366&lt;8,"4: Good",IF(R366&lt;9,"3: Very Good",IF(R366&lt;=9.5,"2: Incredible","1: Masterpiece"))))))</f>
        <v>5: Okay</v>
      </c>
      <c r="R366" s="11">
        <f>IFERROR(ROUND(AVERAGE(V366:Z366),1),"")</f>
        <v>6.8</v>
      </c>
      <c r="S366" s="11"/>
      <c r="T366" s="11"/>
      <c r="U366" s="11">
        <f>3.32/5*10</f>
        <v>6.6399999999999988</v>
      </c>
      <c r="V366" s="8">
        <v>8</v>
      </c>
      <c r="W366" s="8">
        <v>8</v>
      </c>
      <c r="X366" s="8">
        <v>6</v>
      </c>
      <c r="Y366" s="8">
        <v>7</v>
      </c>
      <c r="Z366" s="8">
        <v>5</v>
      </c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>
        <v>0</v>
      </c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</row>
    <row r="367" spans="1:112" ht="15" customHeight="1">
      <c r="A367" s="8">
        <v>366</v>
      </c>
      <c r="B367" s="52" t="s">
        <v>834</v>
      </c>
      <c r="C367" t="s">
        <v>828</v>
      </c>
      <c r="D367" s="21" t="s">
        <v>119</v>
      </c>
      <c r="E367" s="28">
        <v>40664</v>
      </c>
      <c r="F367" s="28"/>
      <c r="G367" s="42">
        <v>5</v>
      </c>
      <c r="H367" s="42"/>
      <c r="J367" s="8"/>
      <c r="K367" s="8" t="s">
        <v>149</v>
      </c>
      <c r="L367" s="8" t="s">
        <v>143</v>
      </c>
      <c r="M367" s="8">
        <f t="shared" si="48"/>
        <v>0</v>
      </c>
      <c r="N367" s="11" t="str">
        <f t="shared" si="49"/>
        <v/>
      </c>
      <c r="O367" s="8"/>
      <c r="P367" s="8"/>
      <c r="Q367" s="8"/>
      <c r="R367" s="11"/>
      <c r="S367" s="11"/>
      <c r="T367" s="11"/>
      <c r="U367" s="11"/>
      <c r="V367" s="8"/>
      <c r="W367" s="8"/>
      <c r="X367" s="8"/>
      <c r="Y367" s="8"/>
      <c r="Z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</row>
    <row r="368" spans="1:112" ht="15" customHeight="1">
      <c r="A368" s="8">
        <v>367</v>
      </c>
      <c r="B368" s="36" t="s">
        <v>191</v>
      </c>
      <c r="C368" t="s">
        <v>192</v>
      </c>
      <c r="D368" s="21" t="s">
        <v>326</v>
      </c>
      <c r="E368" s="28">
        <v>35065</v>
      </c>
      <c r="F368" s="28"/>
      <c r="G368" s="42">
        <v>6</v>
      </c>
      <c r="H368" s="42"/>
      <c r="J368" s="8"/>
      <c r="K368" s="8" t="s">
        <v>48</v>
      </c>
      <c r="L368" s="8" t="s">
        <v>143</v>
      </c>
      <c r="M368" s="8">
        <f t="shared" si="40"/>
        <v>5</v>
      </c>
      <c r="N368" s="11">
        <f t="shared" si="41"/>
        <v>8.5500000000000007</v>
      </c>
      <c r="O368" s="8">
        <v>51</v>
      </c>
      <c r="P368" s="8" t="s">
        <v>264</v>
      </c>
      <c r="Q368" s="8" t="str">
        <f t="shared" ref="Q368:Q403" si="50">IF(R368="","",IF(R368&lt;6,"6: Mediocre",IF(R368&lt;7,"5: Okay",IF(R368&lt;8,"4: Good",IF(R368&lt;9,"3: Very Good",IF(R368&lt;=9.5,"2: Incredible","1: Masterpiece"))))))</f>
        <v>4: Good</v>
      </c>
      <c r="R368" s="11">
        <f t="shared" ref="R368:R403" si="51">IFERROR(ROUND(AVERAGE(V368:Z368),1),"")</f>
        <v>7.6</v>
      </c>
      <c r="S368" s="11"/>
      <c r="T368" s="11"/>
      <c r="U368" s="11">
        <f>4.75/5*10</f>
        <v>9.5</v>
      </c>
      <c r="V368" s="8">
        <v>7.6</v>
      </c>
      <c r="W368" s="8">
        <v>7.6</v>
      </c>
      <c r="X368" s="8">
        <v>7.8</v>
      </c>
      <c r="Y368" s="8">
        <v>7</v>
      </c>
      <c r="Z368" s="8">
        <v>7.9</v>
      </c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>
        <v>3</v>
      </c>
      <c r="BG368" s="8"/>
      <c r="BH368" s="8"/>
      <c r="BI368" s="8"/>
      <c r="BJ368" s="8"/>
      <c r="BK368" s="8">
        <v>7</v>
      </c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>
        <v>8</v>
      </c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>
        <v>1</v>
      </c>
      <c r="DC368" s="8"/>
      <c r="DD368" s="8"/>
      <c r="DE368" s="8"/>
      <c r="DF368" s="8"/>
      <c r="DG368" s="8"/>
      <c r="DH368" s="8"/>
    </row>
    <row r="369" spans="1:112" ht="15" customHeight="1">
      <c r="A369" s="8">
        <v>368</v>
      </c>
      <c r="B369" s="36" t="s">
        <v>191</v>
      </c>
      <c r="C369" t="s">
        <v>193</v>
      </c>
      <c r="D369" s="21" t="s">
        <v>326</v>
      </c>
      <c r="E369" s="28">
        <v>35217</v>
      </c>
      <c r="F369" s="28"/>
      <c r="G369" s="42">
        <v>6</v>
      </c>
      <c r="H369" s="42"/>
      <c r="J369" s="8"/>
      <c r="K369" s="8" t="s">
        <v>48</v>
      </c>
      <c r="L369" s="8" t="s">
        <v>143</v>
      </c>
      <c r="M369" s="8">
        <f t="shared" si="40"/>
        <v>3</v>
      </c>
      <c r="N369" s="11">
        <f t="shared" si="41"/>
        <v>8.1999999999999993</v>
      </c>
      <c r="O369" s="8">
        <v>52</v>
      </c>
      <c r="P369" s="8" t="s">
        <v>264</v>
      </c>
      <c r="Q369" s="8" t="str">
        <f t="shared" si="50"/>
        <v>3: Very Good</v>
      </c>
      <c r="R369" s="11">
        <f t="shared" si="51"/>
        <v>8.1999999999999993</v>
      </c>
      <c r="S369" s="11"/>
      <c r="T369" s="11"/>
      <c r="U369" s="11"/>
      <c r="V369" s="8">
        <v>8</v>
      </c>
      <c r="W369" s="8">
        <v>8.5</v>
      </c>
      <c r="X369" s="8">
        <v>8</v>
      </c>
      <c r="Y369" s="8">
        <v>8.5</v>
      </c>
      <c r="Z369" s="8">
        <v>8</v>
      </c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>
        <v>9</v>
      </c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>
        <v>2</v>
      </c>
      <c r="DC369" s="8"/>
      <c r="DD369" s="8"/>
      <c r="DE369" s="8"/>
      <c r="DF369" s="8"/>
      <c r="DG369" s="8"/>
      <c r="DH369" s="8"/>
    </row>
    <row r="370" spans="1:112" ht="15" customHeight="1">
      <c r="A370" s="8">
        <v>369</v>
      </c>
      <c r="B370" s="36" t="s">
        <v>191</v>
      </c>
      <c r="C370" t="s">
        <v>194</v>
      </c>
      <c r="D370" s="21" t="s">
        <v>326</v>
      </c>
      <c r="E370" s="28">
        <v>35309</v>
      </c>
      <c r="F370" s="28"/>
      <c r="G370" s="42">
        <v>7</v>
      </c>
      <c r="H370" s="42"/>
      <c r="J370" s="8"/>
      <c r="K370" s="8" t="s">
        <v>48</v>
      </c>
      <c r="L370" s="8" t="s">
        <v>143</v>
      </c>
      <c r="M370" s="8">
        <f t="shared" si="40"/>
        <v>3</v>
      </c>
      <c r="N370" s="11">
        <f t="shared" si="41"/>
        <v>8.6999999999999993</v>
      </c>
      <c r="O370" s="8">
        <v>53</v>
      </c>
      <c r="P370" s="8" t="s">
        <v>264</v>
      </c>
      <c r="Q370" s="8" t="str">
        <f t="shared" si="50"/>
        <v>3: Very Good</v>
      </c>
      <c r="R370" s="11">
        <f t="shared" si="51"/>
        <v>8.6999999999999993</v>
      </c>
      <c r="S370" s="11"/>
      <c r="T370" s="11"/>
      <c r="U370" s="11"/>
      <c r="V370" s="8">
        <v>9</v>
      </c>
      <c r="W370" s="8">
        <v>9</v>
      </c>
      <c r="X370" s="8">
        <v>8.5</v>
      </c>
      <c r="Y370" s="8">
        <v>8.5</v>
      </c>
      <c r="Z370" s="8">
        <v>8.5</v>
      </c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>
        <v>10</v>
      </c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>
        <v>3</v>
      </c>
      <c r="DC370" s="8"/>
      <c r="DD370" s="8"/>
      <c r="DE370" s="8"/>
      <c r="DF370" s="8"/>
      <c r="DG370" s="8"/>
      <c r="DH370" s="8"/>
    </row>
    <row r="371" spans="1:112" ht="15" customHeight="1">
      <c r="A371" s="8">
        <v>370</v>
      </c>
      <c r="B371" s="36" t="s">
        <v>191</v>
      </c>
      <c r="C371" t="s">
        <v>195</v>
      </c>
      <c r="D371" s="21" t="s">
        <v>326</v>
      </c>
      <c r="E371" s="28">
        <v>35462</v>
      </c>
      <c r="F371" s="28"/>
      <c r="G371" s="42">
        <v>7</v>
      </c>
      <c r="H371" s="42"/>
      <c r="J371" s="8"/>
      <c r="K371" s="8" t="s">
        <v>48</v>
      </c>
      <c r="L371" s="8" t="s">
        <v>143</v>
      </c>
      <c r="M371" s="8">
        <f t="shared" si="40"/>
        <v>3</v>
      </c>
      <c r="N371" s="11">
        <f t="shared" si="41"/>
        <v>8.3000000000000007</v>
      </c>
      <c r="O371" s="8">
        <v>54</v>
      </c>
      <c r="P371" s="8" t="s">
        <v>264</v>
      </c>
      <c r="Q371" s="8" t="str">
        <f t="shared" si="50"/>
        <v>3: Very Good</v>
      </c>
      <c r="R371" s="11">
        <f t="shared" si="51"/>
        <v>8.3000000000000007</v>
      </c>
      <c r="S371" s="11"/>
      <c r="T371" s="11"/>
      <c r="U371" s="11"/>
      <c r="V371" s="8">
        <v>8</v>
      </c>
      <c r="W371" s="8">
        <v>8.5</v>
      </c>
      <c r="X371" s="8">
        <v>8</v>
      </c>
      <c r="Y371" s="8">
        <v>8.5</v>
      </c>
      <c r="Z371" s="8">
        <v>8.5</v>
      </c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>
        <v>11</v>
      </c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>
        <v>4</v>
      </c>
      <c r="DC371" s="8"/>
      <c r="DD371" s="8"/>
      <c r="DE371" s="8"/>
      <c r="DF371" s="8"/>
      <c r="DG371" s="8"/>
      <c r="DH371" s="8"/>
    </row>
    <row r="372" spans="1:112" ht="15" customHeight="1">
      <c r="A372" s="8">
        <v>371</v>
      </c>
      <c r="B372" s="36" t="s">
        <v>191</v>
      </c>
      <c r="C372" t="s">
        <v>267</v>
      </c>
      <c r="D372" s="21" t="s">
        <v>266</v>
      </c>
      <c r="E372" s="28">
        <v>35828</v>
      </c>
      <c r="F372" s="28"/>
      <c r="G372" s="42">
        <v>7</v>
      </c>
      <c r="H372" s="42"/>
      <c r="J372" s="8"/>
      <c r="K372" s="8" t="s">
        <v>48</v>
      </c>
      <c r="L372" s="8" t="s">
        <v>143</v>
      </c>
      <c r="M372" s="8">
        <f t="shared" si="40"/>
        <v>4</v>
      </c>
      <c r="N372" s="11">
        <f t="shared" si="41"/>
        <v>8.4</v>
      </c>
      <c r="O372" s="8">
        <v>55</v>
      </c>
      <c r="P372" s="8" t="s">
        <v>264</v>
      </c>
      <c r="Q372" s="8" t="str">
        <f t="shared" si="50"/>
        <v>3: Very Good</v>
      </c>
      <c r="R372" s="11">
        <f t="shared" si="51"/>
        <v>8.4</v>
      </c>
      <c r="S372" s="11"/>
      <c r="T372" s="11"/>
      <c r="U372" s="11"/>
      <c r="V372" s="8">
        <v>8</v>
      </c>
      <c r="W372" s="8">
        <v>9</v>
      </c>
      <c r="X372" s="8">
        <v>8</v>
      </c>
      <c r="Y372" s="8">
        <v>9</v>
      </c>
      <c r="Z372" s="8">
        <v>8</v>
      </c>
      <c r="AA372" s="8">
        <v>1</v>
      </c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>
        <v>0</v>
      </c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>
        <v>0</v>
      </c>
      <c r="DC372" s="8"/>
      <c r="DD372" s="8"/>
      <c r="DE372" s="8"/>
      <c r="DF372" s="8"/>
      <c r="DG372" s="8"/>
      <c r="DH372" s="8"/>
    </row>
    <row r="373" spans="1:112" ht="15" customHeight="1">
      <c r="A373" s="8">
        <v>372</v>
      </c>
      <c r="B373" s="36" t="s">
        <v>191</v>
      </c>
      <c r="C373" t="s">
        <v>268</v>
      </c>
      <c r="D373" s="21" t="s">
        <v>266</v>
      </c>
      <c r="E373" s="28">
        <v>35982</v>
      </c>
      <c r="F373" s="28"/>
      <c r="G373" s="42">
        <v>7</v>
      </c>
      <c r="H373" s="42"/>
      <c r="J373" s="8"/>
      <c r="K373" s="8" t="s">
        <v>48</v>
      </c>
      <c r="L373" s="8" t="s">
        <v>143</v>
      </c>
      <c r="M373" s="8">
        <f t="shared" si="40"/>
        <v>4</v>
      </c>
      <c r="N373" s="11">
        <f t="shared" si="41"/>
        <v>8.1999999999999993</v>
      </c>
      <c r="O373" s="8">
        <v>56</v>
      </c>
      <c r="P373" s="8" t="s">
        <v>264</v>
      </c>
      <c r="Q373" s="8" t="str">
        <f t="shared" si="50"/>
        <v>3: Very Good</v>
      </c>
      <c r="R373" s="11">
        <f t="shared" si="51"/>
        <v>8.1999999999999993</v>
      </c>
      <c r="S373" s="11"/>
      <c r="T373" s="11"/>
      <c r="U373" s="11"/>
      <c r="V373" s="8">
        <v>8</v>
      </c>
      <c r="W373" s="8">
        <v>8</v>
      </c>
      <c r="X373" s="8">
        <v>8</v>
      </c>
      <c r="Y373" s="8">
        <v>8</v>
      </c>
      <c r="Z373" s="8">
        <v>9</v>
      </c>
      <c r="AA373" s="8">
        <v>2</v>
      </c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>
        <v>0</v>
      </c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>
        <v>0</v>
      </c>
      <c r="DC373" s="8"/>
      <c r="DD373" s="8"/>
      <c r="DE373" s="8"/>
      <c r="DF373" s="8"/>
      <c r="DG373" s="8"/>
      <c r="DH373" s="8"/>
    </row>
    <row r="374" spans="1:112" ht="15" customHeight="1">
      <c r="A374" s="8">
        <v>373</v>
      </c>
      <c r="B374" s="36" t="s">
        <v>191</v>
      </c>
      <c r="C374" t="s">
        <v>269</v>
      </c>
      <c r="D374" s="21" t="s">
        <v>266</v>
      </c>
      <c r="E374" s="28">
        <v>36193</v>
      </c>
      <c r="F374" s="28"/>
      <c r="G374" s="42">
        <v>7</v>
      </c>
      <c r="H374" s="42"/>
      <c r="J374" s="8"/>
      <c r="K374" s="8" t="s">
        <v>48</v>
      </c>
      <c r="L374" s="8" t="s">
        <v>143</v>
      </c>
      <c r="M374" s="8">
        <f t="shared" si="40"/>
        <v>5</v>
      </c>
      <c r="N374" s="11">
        <f t="shared" si="41"/>
        <v>8.4</v>
      </c>
      <c r="O374" s="8">
        <v>57</v>
      </c>
      <c r="P374" s="8" t="s">
        <v>264</v>
      </c>
      <c r="Q374" s="8" t="str">
        <f t="shared" si="50"/>
        <v>3: Very Good</v>
      </c>
      <c r="R374" s="11">
        <f t="shared" si="51"/>
        <v>8.4</v>
      </c>
      <c r="S374" s="11"/>
      <c r="T374" s="11"/>
      <c r="U374" s="11"/>
      <c r="V374" s="8">
        <v>9</v>
      </c>
      <c r="W374" s="8">
        <v>8</v>
      </c>
      <c r="X374" s="8">
        <v>8</v>
      </c>
      <c r="Y374" s="8">
        <v>9</v>
      </c>
      <c r="Z374" s="8">
        <v>8</v>
      </c>
      <c r="AA374" s="8">
        <v>3</v>
      </c>
      <c r="AQ374" s="8"/>
      <c r="AR374" s="8"/>
      <c r="AS374" s="8">
        <v>9</v>
      </c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>
        <v>0</v>
      </c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>
        <v>0</v>
      </c>
      <c r="DC374" s="8"/>
      <c r="DD374" s="8"/>
      <c r="DE374" s="8"/>
      <c r="DF374" s="8"/>
      <c r="DG374" s="8"/>
      <c r="DH374" s="8"/>
    </row>
    <row r="375" spans="1:112" ht="15" customHeight="1">
      <c r="A375" s="8">
        <v>374</v>
      </c>
      <c r="C375" t="s">
        <v>196</v>
      </c>
      <c r="D375" s="21" t="s">
        <v>197</v>
      </c>
      <c r="E375" s="28">
        <v>34425</v>
      </c>
      <c r="F375" s="28"/>
      <c r="G375" s="42">
        <v>8</v>
      </c>
      <c r="H375" s="42"/>
      <c r="J375" s="8"/>
      <c r="K375" s="8" t="s">
        <v>48</v>
      </c>
      <c r="L375" s="8" t="s">
        <v>143</v>
      </c>
      <c r="M375" s="8">
        <f t="shared" si="40"/>
        <v>4</v>
      </c>
      <c r="N375" s="11">
        <f t="shared" si="41"/>
        <v>7.35</v>
      </c>
      <c r="O375" s="8">
        <v>94</v>
      </c>
      <c r="P375" s="8" t="s">
        <v>264</v>
      </c>
      <c r="Q375" s="8" t="str">
        <f t="shared" si="50"/>
        <v>4: Good</v>
      </c>
      <c r="R375" s="11">
        <f t="shared" si="51"/>
        <v>7.5</v>
      </c>
      <c r="S375" s="11"/>
      <c r="T375" s="11"/>
      <c r="U375" s="11">
        <f>3.6/5*10</f>
        <v>7.1999999999999993</v>
      </c>
      <c r="V375" s="8">
        <v>7</v>
      </c>
      <c r="W375" s="8">
        <v>7.2</v>
      </c>
      <c r="X375" s="8">
        <v>8.1999999999999993</v>
      </c>
      <c r="Y375" s="8">
        <v>7.4</v>
      </c>
      <c r="Z375" s="8">
        <v>7.6</v>
      </c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>
        <v>8</v>
      </c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>
        <v>6</v>
      </c>
      <c r="CD375" s="8"/>
      <c r="CE375" s="8"/>
      <c r="CF375" s="8">
        <v>1</v>
      </c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</row>
    <row r="376" spans="1:112" ht="15" customHeight="1">
      <c r="A376" s="8">
        <v>375</v>
      </c>
      <c r="B376" s="36" t="s">
        <v>198</v>
      </c>
      <c r="C376" t="s">
        <v>309</v>
      </c>
      <c r="D376" s="21" t="s">
        <v>199</v>
      </c>
      <c r="E376" s="28">
        <v>37653</v>
      </c>
      <c r="F376" s="28"/>
      <c r="G376" s="42">
        <v>8</v>
      </c>
      <c r="H376" s="42"/>
      <c r="J376" s="8"/>
      <c r="K376" s="8" t="s">
        <v>149</v>
      </c>
      <c r="L376" s="8" t="s">
        <v>143</v>
      </c>
      <c r="M376" s="8">
        <f t="shared" si="40"/>
        <v>2</v>
      </c>
      <c r="N376" s="11">
        <f t="shared" si="41"/>
        <v>7.24</v>
      </c>
      <c r="O376" s="8">
        <v>169</v>
      </c>
      <c r="P376" s="8" t="s">
        <v>271</v>
      </c>
      <c r="Q376" s="8" t="str">
        <f t="shared" si="50"/>
        <v>4: Good</v>
      </c>
      <c r="R376" s="11">
        <f t="shared" si="51"/>
        <v>7.2</v>
      </c>
      <c r="S376" s="11"/>
      <c r="T376" s="11"/>
      <c r="U376" s="11">
        <f>3.64/5*10</f>
        <v>7.2799999999999994</v>
      </c>
      <c r="V376" s="8">
        <v>8</v>
      </c>
      <c r="W376" s="8">
        <v>8</v>
      </c>
      <c r="X376" s="8">
        <v>7</v>
      </c>
      <c r="Y376" s="8">
        <v>7</v>
      </c>
      <c r="Z376" s="8">
        <v>6</v>
      </c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>
        <v>3</v>
      </c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</row>
    <row r="377" spans="1:112" ht="15" customHeight="1">
      <c r="A377" s="8">
        <v>376</v>
      </c>
      <c r="B377" s="36" t="s">
        <v>198</v>
      </c>
      <c r="C377" t="s">
        <v>198</v>
      </c>
      <c r="D377" s="21" t="s">
        <v>199</v>
      </c>
      <c r="E377" s="28">
        <v>37681</v>
      </c>
      <c r="F377" s="28"/>
      <c r="G377" s="42">
        <v>8</v>
      </c>
      <c r="H377" s="42"/>
      <c r="J377" s="8"/>
      <c r="K377" s="8" t="s">
        <v>48</v>
      </c>
      <c r="L377" s="8" t="s">
        <v>143</v>
      </c>
      <c r="M377" s="8">
        <f t="shared" si="40"/>
        <v>3</v>
      </c>
      <c r="N377" s="11">
        <f t="shared" si="41"/>
        <v>8.0233333333333334</v>
      </c>
      <c r="O377" s="8">
        <v>170</v>
      </c>
      <c r="P377" s="8" t="s">
        <v>271</v>
      </c>
      <c r="Q377" s="8" t="str">
        <f t="shared" si="50"/>
        <v>4: Good</v>
      </c>
      <c r="R377" s="11">
        <f t="shared" si="51"/>
        <v>7.8</v>
      </c>
      <c r="S377" s="11">
        <f>(3.5+3.5+3.5)/3/4*10</f>
        <v>8.75</v>
      </c>
      <c r="T377" s="11"/>
      <c r="U377" s="11">
        <f>3.76/5*10</f>
        <v>7.52</v>
      </c>
      <c r="V377" s="8">
        <v>7</v>
      </c>
      <c r="W377" s="8">
        <v>9</v>
      </c>
      <c r="X377" s="8">
        <v>8</v>
      </c>
      <c r="Y377" s="8">
        <v>8</v>
      </c>
      <c r="Z377" s="8">
        <v>7</v>
      </c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>
        <v>7</v>
      </c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</row>
    <row r="378" spans="1:112" ht="15" customHeight="1">
      <c r="A378" s="8">
        <v>377</v>
      </c>
      <c r="B378" s="36" t="s">
        <v>137</v>
      </c>
      <c r="C378" t="s">
        <v>342</v>
      </c>
      <c r="D378" s="21" t="s">
        <v>93</v>
      </c>
      <c r="E378" s="28">
        <v>35737</v>
      </c>
      <c r="F378" s="28"/>
      <c r="G378" s="42">
        <v>-5</v>
      </c>
      <c r="H378" s="42">
        <v>10</v>
      </c>
      <c r="J378" s="8"/>
      <c r="K378" s="8" t="s">
        <v>254</v>
      </c>
      <c r="L378" s="8" t="s">
        <v>143</v>
      </c>
      <c r="M378" s="8">
        <f t="shared" si="40"/>
        <v>3</v>
      </c>
      <c r="N378" s="11">
        <f t="shared" si="41"/>
        <v>7.27</v>
      </c>
      <c r="O378" s="8">
        <v>127</v>
      </c>
      <c r="P378" s="8" t="s">
        <v>264</v>
      </c>
      <c r="Q378" s="8" t="str">
        <f t="shared" si="50"/>
        <v>4: Good</v>
      </c>
      <c r="R378" s="11">
        <f t="shared" si="51"/>
        <v>7.3</v>
      </c>
      <c r="S378" s="11"/>
      <c r="T378" s="11"/>
      <c r="U378" s="11">
        <f>3.62/5*10</f>
        <v>7.24</v>
      </c>
      <c r="V378" s="8">
        <v>7.2</v>
      </c>
      <c r="W378" s="8">
        <v>8.4</v>
      </c>
      <c r="X378" s="8">
        <v>7.6</v>
      </c>
      <c r="Y378" s="8">
        <v>6.4</v>
      </c>
      <c r="Z378" s="8">
        <v>7.1</v>
      </c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>
        <v>10</v>
      </c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>
        <v>8</v>
      </c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</row>
    <row r="379" spans="1:112" ht="15" customHeight="1">
      <c r="A379" s="8">
        <v>378</v>
      </c>
      <c r="B379" s="36" t="s">
        <v>190</v>
      </c>
      <c r="C379" t="s">
        <v>356</v>
      </c>
      <c r="D379" s="21" t="s">
        <v>355</v>
      </c>
      <c r="E379" s="28">
        <v>35843</v>
      </c>
      <c r="F379" s="28"/>
      <c r="G379" s="42">
        <v>10</v>
      </c>
      <c r="H379" s="42"/>
      <c r="J379" s="8"/>
      <c r="K379" s="8" t="s">
        <v>353</v>
      </c>
      <c r="L379" s="8" t="s">
        <v>143</v>
      </c>
      <c r="M379" s="8">
        <f t="shared" si="40"/>
        <v>0</v>
      </c>
      <c r="N379" s="11" t="str">
        <f t="shared" si="41"/>
        <v/>
      </c>
      <c r="O379" s="8"/>
      <c r="P379" s="8"/>
      <c r="Q379" s="8" t="str">
        <f t="shared" si="50"/>
        <v/>
      </c>
      <c r="R379" s="11"/>
      <c r="S379" s="11"/>
      <c r="T379" s="11"/>
      <c r="U379" s="11"/>
      <c r="V379" s="8"/>
      <c r="W379" s="8"/>
      <c r="X379" s="8"/>
      <c r="Y379" s="8"/>
      <c r="Z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</row>
    <row r="380" spans="1:112" ht="15" customHeight="1">
      <c r="A380" s="8">
        <v>379</v>
      </c>
      <c r="B380" s="36" t="s">
        <v>669</v>
      </c>
      <c r="C380" t="s">
        <v>666</v>
      </c>
      <c r="D380" s="21" t="s">
        <v>378</v>
      </c>
      <c r="E380" s="28">
        <v>39687</v>
      </c>
      <c r="F380" s="28"/>
      <c r="G380" s="42">
        <v>-44</v>
      </c>
      <c r="H380" s="42">
        <v>9</v>
      </c>
      <c r="J380" s="8"/>
      <c r="K380" s="8" t="s">
        <v>371</v>
      </c>
      <c r="L380" s="8" t="s">
        <v>143</v>
      </c>
      <c r="M380" s="8">
        <f t="shared" si="40"/>
        <v>0</v>
      </c>
      <c r="N380" s="11" t="str">
        <f t="shared" si="41"/>
        <v/>
      </c>
      <c r="O380" s="8"/>
      <c r="P380" s="8"/>
      <c r="Q380" s="8" t="str">
        <f t="shared" si="50"/>
        <v/>
      </c>
      <c r="R380" s="11"/>
      <c r="S380" s="11"/>
      <c r="T380" s="11"/>
      <c r="U380" s="11"/>
      <c r="V380" s="8"/>
      <c r="W380" s="8"/>
      <c r="X380" s="8"/>
      <c r="Y380" s="8"/>
      <c r="Z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</row>
    <row r="381" spans="1:112" ht="15" customHeight="1">
      <c r="A381" s="8">
        <v>380</v>
      </c>
      <c r="B381" s="36" t="s">
        <v>520</v>
      </c>
      <c r="C381" t="s">
        <v>133</v>
      </c>
      <c r="D381" s="21" t="s">
        <v>134</v>
      </c>
      <c r="E381" s="28">
        <v>44502</v>
      </c>
      <c r="F381" s="28"/>
      <c r="G381" s="42">
        <v>9</v>
      </c>
      <c r="H381" s="42"/>
      <c r="J381" s="8"/>
      <c r="K381" s="8" t="s">
        <v>48</v>
      </c>
      <c r="L381" s="8" t="s">
        <v>41</v>
      </c>
      <c r="M381" s="8">
        <f t="shared" si="40"/>
        <v>2</v>
      </c>
      <c r="N381" s="11">
        <f t="shared" si="41"/>
        <v>9.42</v>
      </c>
      <c r="O381" s="8"/>
      <c r="P381" s="8"/>
      <c r="Q381" s="8" t="str">
        <f t="shared" si="50"/>
        <v/>
      </c>
      <c r="R381" s="11"/>
      <c r="S381" s="11"/>
      <c r="T381" s="11"/>
      <c r="U381" s="11">
        <f>4.71/5*10</f>
        <v>9.42</v>
      </c>
      <c r="V381" s="8"/>
      <c r="W381" s="8"/>
      <c r="X381" s="8"/>
      <c r="Y381" s="8"/>
      <c r="Z381" s="8"/>
      <c r="AB381" s="8">
        <v>1</v>
      </c>
      <c r="AF381" s="8">
        <v>0</v>
      </c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</row>
    <row r="382" spans="1:112" ht="15" customHeight="1">
      <c r="A382" s="8">
        <v>381</v>
      </c>
      <c r="B382" s="36" t="s">
        <v>520</v>
      </c>
      <c r="C382" s="5" t="s">
        <v>7</v>
      </c>
      <c r="D382" s="21" t="s">
        <v>251</v>
      </c>
      <c r="E382" s="28">
        <v>44201</v>
      </c>
      <c r="G382" s="42">
        <v>10</v>
      </c>
      <c r="J382" s="8"/>
      <c r="K382" s="8" t="s">
        <v>371</v>
      </c>
      <c r="L382" s="8" t="s">
        <v>41</v>
      </c>
      <c r="M382" s="8">
        <f t="shared" si="40"/>
        <v>0</v>
      </c>
      <c r="N382" s="11" t="str">
        <f t="shared" si="41"/>
        <v/>
      </c>
      <c r="O382" s="8"/>
      <c r="P382" s="8"/>
      <c r="Q382" s="8" t="str">
        <f t="shared" si="50"/>
        <v/>
      </c>
      <c r="R382" s="11"/>
      <c r="S382" s="11"/>
      <c r="T382" s="11"/>
      <c r="U382" s="11"/>
      <c r="V382" s="8"/>
      <c r="W382" s="8"/>
      <c r="X382" s="8"/>
      <c r="Y382" s="8"/>
      <c r="Z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</row>
    <row r="383" spans="1:112" ht="15" customHeight="1">
      <c r="A383" s="8">
        <v>382</v>
      </c>
      <c r="B383" s="36" t="s">
        <v>520</v>
      </c>
      <c r="C383" t="s">
        <v>34</v>
      </c>
      <c r="D383" s="21" t="s">
        <v>18</v>
      </c>
      <c r="E383" s="28">
        <v>43781</v>
      </c>
      <c r="F383" s="28">
        <v>43826</v>
      </c>
      <c r="G383" s="42">
        <v>10</v>
      </c>
      <c r="H383" s="42"/>
      <c r="J383" s="8"/>
      <c r="K383" s="8" t="s">
        <v>43</v>
      </c>
      <c r="L383" s="8" t="s">
        <v>41</v>
      </c>
      <c r="M383" s="8">
        <f t="shared" si="40"/>
        <v>1</v>
      </c>
      <c r="N383" s="11" t="str">
        <f t="shared" si="41"/>
        <v/>
      </c>
      <c r="O383" s="8"/>
      <c r="P383" s="8"/>
      <c r="Q383" s="8" t="str">
        <f t="shared" si="50"/>
        <v/>
      </c>
      <c r="R383" s="11"/>
      <c r="S383" s="11"/>
      <c r="T383" s="11"/>
      <c r="U383" s="11"/>
      <c r="V383" s="8"/>
      <c r="W383" s="8"/>
      <c r="X383" s="8"/>
      <c r="Y383" s="8"/>
      <c r="Z383" s="8"/>
      <c r="AB383" s="8">
        <v>0</v>
      </c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</row>
    <row r="384" spans="1:112" ht="15" customHeight="1">
      <c r="A384" s="8">
        <v>383</v>
      </c>
      <c r="B384" s="36" t="s">
        <v>520</v>
      </c>
      <c r="C384" t="s">
        <v>35</v>
      </c>
      <c r="D384" s="21" t="s">
        <v>18</v>
      </c>
      <c r="E384" s="28">
        <v>44124</v>
      </c>
      <c r="F384" s="28">
        <v>44183</v>
      </c>
      <c r="G384" s="42">
        <v>10</v>
      </c>
      <c r="H384" s="42"/>
      <c r="J384" s="8"/>
      <c r="K384" s="8" t="s">
        <v>43</v>
      </c>
      <c r="L384" s="8" t="s">
        <v>41</v>
      </c>
      <c r="M384" s="8">
        <f t="shared" si="40"/>
        <v>1</v>
      </c>
      <c r="N384" s="11" t="str">
        <f t="shared" si="41"/>
        <v/>
      </c>
      <c r="O384" s="8"/>
      <c r="P384" s="8"/>
      <c r="Q384" s="8" t="str">
        <f t="shared" si="50"/>
        <v/>
      </c>
      <c r="R384" s="11"/>
      <c r="S384" s="11"/>
      <c r="T384" s="11"/>
      <c r="U384" s="11"/>
      <c r="V384" s="8"/>
      <c r="W384" s="8"/>
      <c r="X384" s="8"/>
      <c r="Y384" s="8"/>
      <c r="Z384" s="8"/>
      <c r="AB384" s="8">
        <v>0</v>
      </c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</row>
    <row r="385" spans="1:112" ht="15" customHeight="1">
      <c r="A385" s="8">
        <v>384</v>
      </c>
      <c r="B385" s="53" t="s">
        <v>837</v>
      </c>
      <c r="C385" t="s">
        <v>831</v>
      </c>
      <c r="D385" s="21" t="s">
        <v>119</v>
      </c>
      <c r="E385" s="28">
        <v>34700</v>
      </c>
      <c r="F385" s="28"/>
      <c r="G385" s="42">
        <v>8</v>
      </c>
      <c r="H385" s="42"/>
      <c r="J385" s="8"/>
      <c r="K385" s="8" t="s">
        <v>149</v>
      </c>
      <c r="L385" s="8" t="s">
        <v>143</v>
      </c>
      <c r="M385" s="8">
        <f>COUNTA(R385:T385,AA385:DH385)</f>
        <v>0</v>
      </c>
      <c r="N385" s="11" t="str">
        <f>IFERROR(AVERAGE(R385:U385),"")</f>
        <v/>
      </c>
      <c r="O385" s="8"/>
      <c r="P385" s="8"/>
      <c r="Q385" s="8"/>
      <c r="R385" s="11"/>
      <c r="S385" s="11"/>
      <c r="T385" s="11"/>
      <c r="U385" s="11"/>
      <c r="V385" s="8"/>
      <c r="W385" s="8"/>
      <c r="X385" s="8"/>
      <c r="Y385" s="8"/>
      <c r="Z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</row>
    <row r="386" spans="1:112" ht="15" customHeight="1">
      <c r="A386" s="8">
        <v>385</v>
      </c>
      <c r="B386" s="52" t="s">
        <v>137</v>
      </c>
      <c r="C386" t="s">
        <v>842</v>
      </c>
      <c r="D386" s="21" t="s">
        <v>119</v>
      </c>
      <c r="E386" s="28">
        <v>34366</v>
      </c>
      <c r="F386" s="28"/>
      <c r="G386" s="42">
        <v>8</v>
      </c>
      <c r="H386" s="42"/>
      <c r="J386" s="8"/>
      <c r="K386" s="8" t="s">
        <v>149</v>
      </c>
      <c r="L386" s="8" t="s">
        <v>143</v>
      </c>
      <c r="M386" s="8">
        <f t="shared" si="40"/>
        <v>0</v>
      </c>
      <c r="N386" s="11" t="str">
        <f t="shared" si="41"/>
        <v/>
      </c>
      <c r="O386" s="8"/>
      <c r="P386" s="8"/>
      <c r="Q386" s="8"/>
      <c r="R386" s="11"/>
      <c r="S386" s="11"/>
      <c r="T386" s="11"/>
      <c r="U386" s="11"/>
      <c r="V386" s="8"/>
      <c r="W386" s="8"/>
      <c r="X386" s="8"/>
      <c r="Y386" s="8"/>
      <c r="Z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</row>
    <row r="387" spans="1:112" ht="15" customHeight="1">
      <c r="A387" s="8">
        <v>386</v>
      </c>
      <c r="B387" s="52" t="s">
        <v>489</v>
      </c>
      <c r="C387" t="s">
        <v>829</v>
      </c>
      <c r="D387" s="21" t="s">
        <v>119</v>
      </c>
      <c r="E387" s="28">
        <v>40544</v>
      </c>
      <c r="F387" s="28"/>
      <c r="G387" s="42">
        <v>8</v>
      </c>
      <c r="H387" s="42"/>
      <c r="J387" s="8"/>
      <c r="K387" s="8" t="s">
        <v>832</v>
      </c>
      <c r="L387" s="8" t="s">
        <v>143</v>
      </c>
      <c r="M387" s="8">
        <f t="shared" si="40"/>
        <v>0</v>
      </c>
      <c r="N387" s="11" t="str">
        <f t="shared" si="41"/>
        <v/>
      </c>
      <c r="O387" s="8"/>
      <c r="P387" s="8"/>
      <c r="Q387" s="8"/>
      <c r="R387" s="11"/>
      <c r="S387" s="11"/>
      <c r="T387" s="11"/>
      <c r="U387" s="11"/>
      <c r="V387" s="8"/>
      <c r="W387" s="8"/>
      <c r="X387" s="8"/>
      <c r="Y387" s="8"/>
      <c r="Z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</row>
    <row r="388" spans="1:112" ht="15" customHeight="1">
      <c r="A388" s="8">
        <v>387</v>
      </c>
      <c r="B388" s="52" t="s">
        <v>858</v>
      </c>
      <c r="C388" t="s">
        <v>858</v>
      </c>
      <c r="D388" s="21" t="s">
        <v>859</v>
      </c>
      <c r="E388" s="28">
        <v>33786</v>
      </c>
      <c r="F388" s="28"/>
      <c r="G388" s="42">
        <v>8</v>
      </c>
      <c r="H388" s="42"/>
      <c r="J388" s="8"/>
      <c r="K388" s="8" t="s">
        <v>149</v>
      </c>
      <c r="L388" s="8" t="s">
        <v>143</v>
      </c>
      <c r="M388" s="8">
        <f t="shared" si="40"/>
        <v>0</v>
      </c>
      <c r="N388" s="11" t="str">
        <f t="shared" si="41"/>
        <v/>
      </c>
      <c r="O388" s="8"/>
      <c r="P388" s="8"/>
      <c r="Q388" s="8"/>
      <c r="R388" s="11"/>
      <c r="S388" s="11"/>
      <c r="T388" s="11"/>
      <c r="U388" s="11"/>
      <c r="V388" s="8"/>
      <c r="W388" s="8"/>
      <c r="X388" s="8"/>
      <c r="Y388" s="8"/>
      <c r="Z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</row>
    <row r="389" spans="1:112" ht="15" customHeight="1">
      <c r="A389" s="8">
        <v>388</v>
      </c>
      <c r="B389" s="36" t="s">
        <v>489</v>
      </c>
      <c r="C389" s="13" t="s">
        <v>200</v>
      </c>
      <c r="D389" s="21" t="s">
        <v>119</v>
      </c>
      <c r="E389" s="28">
        <v>33359</v>
      </c>
      <c r="F389" s="28"/>
      <c r="G389" s="42">
        <v>9</v>
      </c>
      <c r="H389" s="42"/>
      <c r="J389" s="8"/>
      <c r="K389" s="8" t="s">
        <v>48</v>
      </c>
      <c r="L389" s="8" t="s">
        <v>143</v>
      </c>
      <c r="M389" s="8">
        <f t="shared" si="40"/>
        <v>9</v>
      </c>
      <c r="N389" s="11">
        <f t="shared" si="41"/>
        <v>9.1</v>
      </c>
      <c r="O389" s="8">
        <v>15</v>
      </c>
      <c r="P389" s="8" t="s">
        <v>256</v>
      </c>
      <c r="Q389" s="8" t="str">
        <f t="shared" si="50"/>
        <v>2: Incredible</v>
      </c>
      <c r="R389" s="11">
        <f t="shared" si="51"/>
        <v>9</v>
      </c>
      <c r="S389" s="11">
        <f>4/4*10</f>
        <v>10</v>
      </c>
      <c r="T389" s="11"/>
      <c r="U389" s="11">
        <f>4.15/5*10</f>
        <v>8.3000000000000007</v>
      </c>
      <c r="V389" s="8">
        <v>8.6</v>
      </c>
      <c r="W389" s="8">
        <v>9.3000000000000007</v>
      </c>
      <c r="X389" s="8">
        <v>9.5</v>
      </c>
      <c r="Y389" s="8">
        <v>8.8000000000000007</v>
      </c>
      <c r="Z389" s="8">
        <v>8.6999999999999993</v>
      </c>
      <c r="AA389" s="8">
        <v>1</v>
      </c>
      <c r="AQ389" s="8"/>
      <c r="AR389" s="8"/>
      <c r="AS389" s="8"/>
      <c r="AT389" s="8"/>
      <c r="AU389" s="8"/>
      <c r="AV389" s="8"/>
      <c r="AW389" s="8"/>
      <c r="AX389" s="8">
        <v>7</v>
      </c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>
        <v>12</v>
      </c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>
        <v>4</v>
      </c>
      <c r="CC389" s="8"/>
      <c r="CD389" s="8"/>
      <c r="CE389" s="8"/>
      <c r="CF389" s="8"/>
      <c r="CG389" s="8"/>
      <c r="CH389" s="8">
        <v>7</v>
      </c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>
        <v>3</v>
      </c>
      <c r="CU389" s="8"/>
      <c r="CV389" s="8"/>
      <c r="CW389" s="8"/>
      <c r="CX389" s="8"/>
      <c r="CY389" s="8"/>
      <c r="CZ389" s="8"/>
      <c r="DA389" s="8"/>
      <c r="DB389" s="8"/>
      <c r="DC389" s="8"/>
      <c r="DD389" s="8">
        <v>1</v>
      </c>
      <c r="DE389" s="8"/>
      <c r="DF389" s="8"/>
      <c r="DG389" s="8"/>
      <c r="DH389" s="8"/>
    </row>
    <row r="390" spans="1:112" ht="15" customHeight="1">
      <c r="A390" s="8">
        <v>389</v>
      </c>
      <c r="B390" s="36" t="s">
        <v>489</v>
      </c>
      <c r="C390" t="s">
        <v>201</v>
      </c>
      <c r="D390" s="21" t="s">
        <v>119</v>
      </c>
      <c r="E390" s="28">
        <v>33725</v>
      </c>
      <c r="F390" s="28"/>
      <c r="G390" s="42">
        <v>9</v>
      </c>
      <c r="H390" s="42"/>
      <c r="J390" s="8"/>
      <c r="K390" s="8" t="s">
        <v>48</v>
      </c>
      <c r="L390" s="8" t="s">
        <v>143</v>
      </c>
      <c r="M390" s="8">
        <f t="shared" si="40"/>
        <v>5</v>
      </c>
      <c r="N390" s="11">
        <f t="shared" si="41"/>
        <v>8.61</v>
      </c>
      <c r="O390" s="8">
        <v>16</v>
      </c>
      <c r="P390" s="8" t="s">
        <v>256</v>
      </c>
      <c r="Q390" s="8" t="str">
        <f t="shared" si="50"/>
        <v>3: Very Good</v>
      </c>
      <c r="R390" s="11">
        <f t="shared" si="51"/>
        <v>8.9</v>
      </c>
      <c r="S390" s="11"/>
      <c r="T390" s="11"/>
      <c r="U390" s="11">
        <f>4.16/5*10</f>
        <v>8.32</v>
      </c>
      <c r="V390" s="8">
        <v>9</v>
      </c>
      <c r="W390" s="8">
        <v>8.6999999999999993</v>
      </c>
      <c r="X390" s="8">
        <v>9.3000000000000007</v>
      </c>
      <c r="Y390" s="8">
        <v>8.6999999999999993</v>
      </c>
      <c r="Z390" s="8">
        <v>8.6999999999999993</v>
      </c>
      <c r="AA390" s="8">
        <v>2</v>
      </c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>
        <v>13</v>
      </c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>
        <v>4</v>
      </c>
      <c r="CU390" s="8"/>
      <c r="CV390" s="8"/>
      <c r="CW390" s="8"/>
      <c r="CX390" s="8"/>
      <c r="CY390" s="8"/>
      <c r="CZ390" s="8"/>
      <c r="DA390" s="8"/>
      <c r="DB390" s="8"/>
      <c r="DC390" s="8"/>
      <c r="DD390" s="8">
        <v>2</v>
      </c>
      <c r="DE390" s="8"/>
      <c r="DF390" s="8"/>
      <c r="DG390" s="8"/>
      <c r="DH390" s="8"/>
    </row>
    <row r="391" spans="1:112" ht="15" customHeight="1">
      <c r="A391" s="8">
        <v>390</v>
      </c>
      <c r="B391" s="36" t="s">
        <v>489</v>
      </c>
      <c r="C391" t="s">
        <v>202</v>
      </c>
      <c r="D391" s="21" t="s">
        <v>119</v>
      </c>
      <c r="E391" s="28">
        <v>34060</v>
      </c>
      <c r="F391" s="28"/>
      <c r="G391" s="42">
        <v>9</v>
      </c>
      <c r="H391" s="42"/>
      <c r="J391" s="8"/>
      <c r="K391" s="8" t="s">
        <v>48</v>
      </c>
      <c r="L391" s="8" t="s">
        <v>143</v>
      </c>
      <c r="M391" s="8">
        <f t="shared" si="40"/>
        <v>5</v>
      </c>
      <c r="N391" s="11">
        <f t="shared" si="41"/>
        <v>8.43</v>
      </c>
      <c r="O391" s="8">
        <v>17</v>
      </c>
      <c r="P391" s="8" t="s">
        <v>256</v>
      </c>
      <c r="Q391" s="8" t="str">
        <f t="shared" si="50"/>
        <v>3: Very Good</v>
      </c>
      <c r="R391" s="11">
        <f t="shared" si="51"/>
        <v>8.4</v>
      </c>
      <c r="S391" s="11"/>
      <c r="T391" s="11"/>
      <c r="U391" s="11">
        <f>4.23/5*10</f>
        <v>8.4600000000000009</v>
      </c>
      <c r="V391" s="8">
        <v>9</v>
      </c>
      <c r="W391" s="8">
        <v>8.5</v>
      </c>
      <c r="X391" s="8">
        <v>9</v>
      </c>
      <c r="Y391" s="8">
        <v>7.5</v>
      </c>
      <c r="Z391" s="8">
        <v>8</v>
      </c>
      <c r="AA391" s="8">
        <v>3</v>
      </c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>
        <v>14</v>
      </c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>
        <v>5</v>
      </c>
      <c r="CU391" s="8"/>
      <c r="CV391" s="8"/>
      <c r="CW391" s="8"/>
      <c r="CX391" s="8"/>
      <c r="CY391" s="8"/>
      <c r="CZ391" s="8"/>
      <c r="DA391" s="8"/>
      <c r="DB391" s="8"/>
      <c r="DC391" s="8"/>
      <c r="DD391" s="8">
        <v>3</v>
      </c>
      <c r="DE391" s="8"/>
      <c r="DF391" s="8"/>
      <c r="DG391" s="8"/>
      <c r="DH391" s="8"/>
    </row>
    <row r="392" spans="1:112" ht="15" customHeight="1">
      <c r="A392" s="8">
        <v>391</v>
      </c>
      <c r="B392" s="36" t="s">
        <v>112</v>
      </c>
      <c r="C392" t="s">
        <v>101</v>
      </c>
      <c r="D392" s="21" t="s">
        <v>102</v>
      </c>
      <c r="E392" s="28">
        <v>43207</v>
      </c>
      <c r="F392" s="28"/>
      <c r="G392" s="42">
        <v>-10</v>
      </c>
      <c r="H392" s="42">
        <v>7</v>
      </c>
      <c r="J392" s="8"/>
      <c r="K392" s="8" t="s">
        <v>48</v>
      </c>
      <c r="L392" s="8" t="s">
        <v>41</v>
      </c>
      <c r="M392" s="8">
        <f t="shared" si="40"/>
        <v>8</v>
      </c>
      <c r="N392" s="11">
        <f t="shared" si="41"/>
        <v>6.9099999999999993</v>
      </c>
      <c r="O392" s="8">
        <v>45</v>
      </c>
      <c r="P392" s="8" t="s">
        <v>264</v>
      </c>
      <c r="Q392" s="8" t="str">
        <f>IF(R392="","",IF(R392&lt;6,"6: Mediocre",IF(R392&lt;7,"5: Okay",IF(R392&lt;8,"4: Good",IF(R392&lt;9,"3: Very Good",IF(R392&lt;=9.5,"2: Incredible","1: Masterpiece"))))))</f>
        <v>4: Good</v>
      </c>
      <c r="R392" s="11">
        <f>IFERROR(ROUND(AVERAGE(V392:Z392),1),"")</f>
        <v>7.1</v>
      </c>
      <c r="S392" s="11"/>
      <c r="T392" s="11"/>
      <c r="U392" s="11">
        <f>3.36/5*10</f>
        <v>6.7199999999999989</v>
      </c>
      <c r="V392" s="8">
        <v>7</v>
      </c>
      <c r="W392" s="8">
        <v>7.7</v>
      </c>
      <c r="X392" s="8">
        <v>8.1999999999999993</v>
      </c>
      <c r="Y392" s="8">
        <v>5.7</v>
      </c>
      <c r="Z392" s="8">
        <v>7</v>
      </c>
      <c r="AG392" s="8">
        <v>3</v>
      </c>
      <c r="AQ392" s="8"/>
      <c r="AR392" s="8"/>
      <c r="AS392" s="8">
        <v>1</v>
      </c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>
        <v>8</v>
      </c>
      <c r="CE392" s="8">
        <v>8</v>
      </c>
      <c r="CF392" s="8"/>
      <c r="CG392" s="8"/>
      <c r="CH392" s="8">
        <v>2</v>
      </c>
      <c r="CI392" s="8"/>
      <c r="CJ392" s="8"/>
      <c r="CK392" s="8"/>
      <c r="CL392" s="8">
        <v>2</v>
      </c>
      <c r="CM392" s="8"/>
      <c r="CN392" s="8">
        <v>3</v>
      </c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</row>
    <row r="393" spans="1:112" ht="15" customHeight="1">
      <c r="A393" s="8">
        <v>392</v>
      </c>
      <c r="B393" s="36" t="s">
        <v>191</v>
      </c>
      <c r="C393" t="s">
        <v>203</v>
      </c>
      <c r="D393" s="21" t="s">
        <v>326</v>
      </c>
      <c r="E393" s="28">
        <v>36263</v>
      </c>
      <c r="F393" s="28"/>
      <c r="G393" s="42">
        <v>9</v>
      </c>
      <c r="H393" s="42"/>
      <c r="J393" s="8"/>
      <c r="K393" s="8" t="s">
        <v>48</v>
      </c>
      <c r="L393" s="8" t="s">
        <v>143</v>
      </c>
      <c r="M393" s="8">
        <f t="shared" ref="M393:M456" si="52">COUNTA(R393:T393,AA393:DH393)</f>
        <v>3</v>
      </c>
      <c r="N393" s="11">
        <f t="shared" ref="N393:N456" si="53">IFERROR(AVERAGE(R393:U393),"")</f>
        <v>8.8000000000000007</v>
      </c>
      <c r="O393" s="8">
        <v>58</v>
      </c>
      <c r="P393" s="8" t="s">
        <v>264</v>
      </c>
      <c r="Q393" s="8" t="str">
        <f t="shared" si="50"/>
        <v>3: Very Good</v>
      </c>
      <c r="R393" s="11">
        <f t="shared" si="51"/>
        <v>8.8000000000000007</v>
      </c>
      <c r="S393" s="11"/>
      <c r="T393" s="11"/>
      <c r="U393" s="11"/>
      <c r="V393" s="8">
        <v>10</v>
      </c>
      <c r="W393" s="8">
        <v>9</v>
      </c>
      <c r="X393" s="8">
        <v>8</v>
      </c>
      <c r="Y393" s="8">
        <v>9</v>
      </c>
      <c r="Z393" s="8">
        <v>8</v>
      </c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>
        <v>0</v>
      </c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>
        <v>0</v>
      </c>
      <c r="DC393" s="8"/>
      <c r="DD393" s="8"/>
      <c r="DE393" s="8"/>
      <c r="DF393" s="8"/>
      <c r="DG393" s="8"/>
      <c r="DH393" s="8"/>
    </row>
    <row r="394" spans="1:112" ht="15" customHeight="1">
      <c r="A394" s="8">
        <v>393</v>
      </c>
      <c r="B394" s="36" t="s">
        <v>204</v>
      </c>
      <c r="C394" s="24" t="s">
        <v>205</v>
      </c>
      <c r="D394" s="21" t="s">
        <v>206</v>
      </c>
      <c r="E394" s="28">
        <v>34366</v>
      </c>
      <c r="F394" s="28"/>
      <c r="G394" s="42">
        <v>11</v>
      </c>
      <c r="H394" s="42"/>
      <c r="J394" s="8"/>
      <c r="K394" s="8" t="s">
        <v>48</v>
      </c>
      <c r="L394" s="8" t="s">
        <v>143</v>
      </c>
      <c r="M394" s="8">
        <f t="shared" si="52"/>
        <v>4</v>
      </c>
      <c r="N394" s="11">
        <f t="shared" si="53"/>
        <v>7.36</v>
      </c>
      <c r="O394" s="8">
        <v>91</v>
      </c>
      <c r="P394" s="8" t="s">
        <v>264</v>
      </c>
      <c r="Q394" s="8" t="str">
        <f t="shared" si="50"/>
        <v>4: Good</v>
      </c>
      <c r="R394" s="11">
        <f t="shared" si="51"/>
        <v>7.4</v>
      </c>
      <c r="S394" s="11"/>
      <c r="T394" s="11"/>
      <c r="U394" s="11">
        <f>3.66/5*10</f>
        <v>7.32</v>
      </c>
      <c r="V394" s="8">
        <v>6.7</v>
      </c>
      <c r="W394" s="8">
        <v>7.7</v>
      </c>
      <c r="X394" s="8">
        <v>7.7</v>
      </c>
      <c r="Y394" s="8">
        <v>7</v>
      </c>
      <c r="Z394" s="8">
        <v>7.7</v>
      </c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>
        <v>8</v>
      </c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>
        <v>7</v>
      </c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>
        <v>6</v>
      </c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</row>
    <row r="395" spans="1:112" ht="15" customHeight="1">
      <c r="A395" s="8">
        <v>394</v>
      </c>
      <c r="B395" s="36" t="s">
        <v>204</v>
      </c>
      <c r="C395" t="s">
        <v>207</v>
      </c>
      <c r="D395" s="21" t="s">
        <v>206</v>
      </c>
      <c r="E395" s="28">
        <v>34486</v>
      </c>
      <c r="F395" s="28"/>
      <c r="G395" s="42">
        <v>11</v>
      </c>
      <c r="H395" s="42"/>
      <c r="J395" s="8"/>
      <c r="K395" s="8" t="s">
        <v>48</v>
      </c>
      <c r="L395" s="8" t="s">
        <v>143</v>
      </c>
      <c r="M395" s="8">
        <f t="shared" si="52"/>
        <v>3</v>
      </c>
      <c r="N395" s="11">
        <f t="shared" si="53"/>
        <v>7.24</v>
      </c>
      <c r="O395" s="8">
        <v>92</v>
      </c>
      <c r="P395" s="8" t="s">
        <v>264</v>
      </c>
      <c r="Q395" s="8" t="str">
        <f t="shared" si="50"/>
        <v>4: Good</v>
      </c>
      <c r="R395" s="11">
        <f t="shared" si="51"/>
        <v>7.2</v>
      </c>
      <c r="S395" s="11"/>
      <c r="T395" s="11"/>
      <c r="U395" s="11">
        <f>3.64/5*10</f>
        <v>7.2799999999999994</v>
      </c>
      <c r="V395" s="8">
        <v>6.5</v>
      </c>
      <c r="W395" s="8">
        <v>8</v>
      </c>
      <c r="X395" s="8">
        <v>7.5</v>
      </c>
      <c r="Y395" s="8">
        <v>7.5</v>
      </c>
      <c r="Z395" s="8">
        <v>6.5</v>
      </c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>
        <v>9</v>
      </c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>
        <v>7</v>
      </c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</row>
    <row r="396" spans="1:112" ht="15" customHeight="1">
      <c r="A396" s="8">
        <v>395</v>
      </c>
      <c r="B396" s="36" t="s">
        <v>204</v>
      </c>
      <c r="C396" t="s">
        <v>208</v>
      </c>
      <c r="D396" s="21" t="s">
        <v>206</v>
      </c>
      <c r="E396" s="28">
        <v>34608</v>
      </c>
      <c r="F396" s="28"/>
      <c r="G396" s="42">
        <v>11</v>
      </c>
      <c r="H396" s="42"/>
      <c r="J396" s="8"/>
      <c r="K396" s="8" t="s">
        <v>48</v>
      </c>
      <c r="L396" s="8" t="s">
        <v>143</v>
      </c>
      <c r="M396" s="8">
        <f t="shared" si="52"/>
        <v>2</v>
      </c>
      <c r="N396" s="11">
        <f t="shared" si="53"/>
        <v>7.17</v>
      </c>
      <c r="O396" s="8">
        <v>93</v>
      </c>
      <c r="P396" s="8" t="s">
        <v>264</v>
      </c>
      <c r="Q396" s="8" t="str">
        <f t="shared" si="50"/>
        <v>4: Good</v>
      </c>
      <c r="R396" s="11">
        <f t="shared" si="51"/>
        <v>7</v>
      </c>
      <c r="S396" s="11"/>
      <c r="T396" s="11"/>
      <c r="U396" s="11">
        <f>3.67/5*10</f>
        <v>7.34</v>
      </c>
      <c r="V396" s="8">
        <v>6</v>
      </c>
      <c r="W396" s="8">
        <v>8</v>
      </c>
      <c r="X396" s="8">
        <v>7</v>
      </c>
      <c r="Y396" s="8">
        <v>7.5</v>
      </c>
      <c r="Z396" s="8">
        <v>6.5</v>
      </c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>
        <v>10</v>
      </c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</row>
    <row r="397" spans="1:112" ht="15" customHeight="1">
      <c r="A397" s="8">
        <v>396</v>
      </c>
      <c r="C397" t="s">
        <v>209</v>
      </c>
      <c r="D397" s="21" t="s">
        <v>326</v>
      </c>
      <c r="E397" s="28">
        <v>35919</v>
      </c>
      <c r="F397" s="28"/>
      <c r="G397" s="42">
        <v>11</v>
      </c>
      <c r="H397" s="42"/>
      <c r="J397" s="8"/>
      <c r="K397" s="8" t="s">
        <v>48</v>
      </c>
      <c r="L397" s="8" t="s">
        <v>143</v>
      </c>
      <c r="M397" s="8">
        <f t="shared" si="52"/>
        <v>2</v>
      </c>
      <c r="N397" s="11">
        <f t="shared" si="53"/>
        <v>7.29</v>
      </c>
      <c r="O397" s="8">
        <v>171</v>
      </c>
      <c r="P397" s="8" t="s">
        <v>271</v>
      </c>
      <c r="Q397" s="8" t="str">
        <f t="shared" si="50"/>
        <v>5: Okay</v>
      </c>
      <c r="R397" s="11">
        <f t="shared" si="51"/>
        <v>6.6</v>
      </c>
      <c r="S397" s="11"/>
      <c r="T397" s="11"/>
      <c r="U397" s="11">
        <f>3.99/5*10</f>
        <v>7.98</v>
      </c>
      <c r="V397" s="8">
        <v>6</v>
      </c>
      <c r="W397" s="8">
        <v>6.6</v>
      </c>
      <c r="X397" s="8">
        <v>7.6</v>
      </c>
      <c r="Y397" s="8">
        <v>6.2</v>
      </c>
      <c r="Z397" s="8">
        <v>6.6</v>
      </c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>
        <v>5</v>
      </c>
      <c r="DC397" s="8"/>
      <c r="DD397" s="8"/>
      <c r="DE397" s="8"/>
      <c r="DF397" s="8"/>
      <c r="DG397" s="8"/>
      <c r="DH397" s="8"/>
    </row>
    <row r="398" spans="1:112" ht="15" customHeight="1">
      <c r="A398" s="8">
        <v>397</v>
      </c>
      <c r="B398" s="36" t="s">
        <v>191</v>
      </c>
      <c r="C398" t="s">
        <v>270</v>
      </c>
      <c r="D398" s="21" t="s">
        <v>266</v>
      </c>
      <c r="E398" s="28">
        <v>36375</v>
      </c>
      <c r="F398" s="28"/>
      <c r="G398" s="42">
        <v>12</v>
      </c>
      <c r="H398" s="42"/>
      <c r="J398" s="8"/>
      <c r="K398" s="8" t="s">
        <v>48</v>
      </c>
      <c r="L398" s="8" t="s">
        <v>143</v>
      </c>
      <c r="M398" s="8">
        <f t="shared" si="52"/>
        <v>3</v>
      </c>
      <c r="N398" s="11">
        <f t="shared" si="53"/>
        <v>8.1999999999999993</v>
      </c>
      <c r="O398" s="8">
        <v>59</v>
      </c>
      <c r="P398" s="8" t="s">
        <v>264</v>
      </c>
      <c r="Q398" s="8" t="str">
        <f>IF(R398="","",IF(R398&lt;6,"6: Mediocre",IF(R398&lt;7,"5: Okay",IF(R398&lt;8,"4: Good",IF(R398&lt;9,"3: Very Good",IF(R398&lt;=9.5,"2: Incredible","1: Masterpiece"))))))</f>
        <v>3: Very Good</v>
      </c>
      <c r="R398" s="11">
        <f>IFERROR(ROUND(AVERAGE(V398:Z398),1),"")</f>
        <v>8.1999999999999993</v>
      </c>
      <c r="S398" s="11"/>
      <c r="T398" s="11"/>
      <c r="U398" s="11"/>
      <c r="V398" s="8">
        <v>8</v>
      </c>
      <c r="W398" s="8">
        <v>8</v>
      </c>
      <c r="X398" s="8">
        <v>8</v>
      </c>
      <c r="Y398" s="8">
        <v>8</v>
      </c>
      <c r="Z398" s="8">
        <v>9</v>
      </c>
      <c r="AA398" s="8">
        <v>4</v>
      </c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>
        <v>0</v>
      </c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</row>
    <row r="399" spans="1:112" ht="15" customHeight="1">
      <c r="A399" s="8">
        <v>398</v>
      </c>
      <c r="B399" s="36" t="s">
        <v>190</v>
      </c>
      <c r="C399" t="s">
        <v>357</v>
      </c>
      <c r="D399" s="21" t="s">
        <v>355</v>
      </c>
      <c r="E399" s="28">
        <v>37341</v>
      </c>
      <c r="F399" s="28"/>
      <c r="G399" s="42">
        <v>12</v>
      </c>
      <c r="H399" s="42"/>
      <c r="J399" s="8"/>
      <c r="K399" s="8" t="s">
        <v>353</v>
      </c>
      <c r="L399" s="8" t="s">
        <v>143</v>
      </c>
      <c r="M399" s="8">
        <f t="shared" si="52"/>
        <v>0</v>
      </c>
      <c r="N399" s="11" t="str">
        <f t="shared" si="53"/>
        <v/>
      </c>
      <c r="O399" s="8"/>
      <c r="P399" s="8"/>
      <c r="Q399" s="8" t="str">
        <f t="shared" si="50"/>
        <v/>
      </c>
      <c r="R399" s="11"/>
      <c r="S399" s="11"/>
      <c r="T399" s="11"/>
      <c r="U399" s="11"/>
      <c r="V399" s="8"/>
      <c r="W399" s="8"/>
      <c r="X399" s="8"/>
      <c r="Y399" s="8"/>
      <c r="Z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</row>
    <row r="400" spans="1:112" ht="15" customHeight="1">
      <c r="A400" s="8">
        <v>399</v>
      </c>
      <c r="B400" s="36" t="s">
        <v>214</v>
      </c>
      <c r="C400" t="s">
        <v>210</v>
      </c>
      <c r="D400" s="21" t="s">
        <v>211</v>
      </c>
      <c r="E400" s="28">
        <v>34820</v>
      </c>
      <c r="F400" s="28"/>
      <c r="G400" s="42">
        <v>12</v>
      </c>
      <c r="H400" s="42"/>
      <c r="J400" s="8"/>
      <c r="K400" s="8" t="s">
        <v>48</v>
      </c>
      <c r="L400" s="8" t="s">
        <v>143</v>
      </c>
      <c r="M400" s="8">
        <f t="shared" si="52"/>
        <v>3</v>
      </c>
      <c r="N400" s="11">
        <f t="shared" si="53"/>
        <v>6.57</v>
      </c>
      <c r="O400" s="8">
        <v>207</v>
      </c>
      <c r="P400" s="8" t="s">
        <v>305</v>
      </c>
      <c r="Q400" s="8" t="str">
        <f t="shared" si="50"/>
        <v>5: Okay</v>
      </c>
      <c r="R400" s="11">
        <f t="shared" si="51"/>
        <v>6.6</v>
      </c>
      <c r="S400" s="11"/>
      <c r="T400" s="11"/>
      <c r="U400" s="11">
        <f>3.27/5*10</f>
        <v>6.54</v>
      </c>
      <c r="V400" s="8">
        <v>6</v>
      </c>
      <c r="W400" s="8">
        <v>8</v>
      </c>
      <c r="X400" s="8">
        <v>7</v>
      </c>
      <c r="Y400" s="8">
        <v>6</v>
      </c>
      <c r="Z400" s="8">
        <v>6</v>
      </c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>
        <v>8</v>
      </c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>
        <v>8</v>
      </c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</row>
    <row r="401" spans="1:112" ht="15" customHeight="1">
      <c r="A401" s="8">
        <v>400</v>
      </c>
      <c r="B401" s="36" t="s">
        <v>214</v>
      </c>
      <c r="C401" t="s">
        <v>212</v>
      </c>
      <c r="D401" s="21" t="s">
        <v>206</v>
      </c>
      <c r="E401" s="28">
        <v>34973</v>
      </c>
      <c r="F401" s="28"/>
      <c r="G401" s="42">
        <v>13</v>
      </c>
      <c r="H401" s="42"/>
      <c r="J401" s="8"/>
      <c r="K401" s="8" t="s">
        <v>48</v>
      </c>
      <c r="L401" s="8" t="s">
        <v>143</v>
      </c>
      <c r="M401" s="8">
        <f t="shared" si="52"/>
        <v>2</v>
      </c>
      <c r="N401" s="11">
        <f t="shared" si="53"/>
        <v>6.8100000000000005</v>
      </c>
      <c r="O401" s="8">
        <v>208</v>
      </c>
      <c r="P401" s="8" t="s">
        <v>305</v>
      </c>
      <c r="Q401" s="8" t="str">
        <f t="shared" si="50"/>
        <v>5: Okay</v>
      </c>
      <c r="R401" s="11">
        <f t="shared" si="51"/>
        <v>6.8</v>
      </c>
      <c r="S401" s="11"/>
      <c r="T401" s="11"/>
      <c r="U401" s="11">
        <f>3.41/5*10</f>
        <v>6.82</v>
      </c>
      <c r="V401" s="8">
        <v>7</v>
      </c>
      <c r="W401" s="8">
        <v>7</v>
      </c>
      <c r="X401" s="8">
        <v>8</v>
      </c>
      <c r="Y401" s="8">
        <v>7</v>
      </c>
      <c r="Z401" s="8">
        <v>5</v>
      </c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>
        <v>0</v>
      </c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</row>
    <row r="402" spans="1:112" ht="15" customHeight="1">
      <c r="A402" s="8">
        <v>401</v>
      </c>
      <c r="B402" s="36" t="s">
        <v>214</v>
      </c>
      <c r="C402" t="s">
        <v>213</v>
      </c>
      <c r="D402" s="21" t="s">
        <v>211</v>
      </c>
      <c r="E402" s="28">
        <v>35551</v>
      </c>
      <c r="F402" s="28"/>
      <c r="G402" s="42">
        <v>13</v>
      </c>
      <c r="H402" s="42"/>
      <c r="J402" s="8"/>
      <c r="K402" s="8" t="s">
        <v>48</v>
      </c>
      <c r="L402" s="8" t="s">
        <v>143</v>
      </c>
      <c r="M402" s="8">
        <f t="shared" si="52"/>
        <v>3</v>
      </c>
      <c r="N402" s="11">
        <f t="shared" si="53"/>
        <v>6.1400000000000006</v>
      </c>
      <c r="O402" s="8">
        <v>209</v>
      </c>
      <c r="P402" s="8" t="s">
        <v>305</v>
      </c>
      <c r="Q402" s="8" t="str">
        <f t="shared" si="50"/>
        <v>5: Okay</v>
      </c>
      <c r="R402" s="11">
        <f t="shared" si="51"/>
        <v>6.2</v>
      </c>
      <c r="S402" s="11"/>
      <c r="T402" s="11"/>
      <c r="U402" s="11">
        <f>3.04/5*10</f>
        <v>6.08</v>
      </c>
      <c r="V402" s="8">
        <v>5</v>
      </c>
      <c r="W402" s="8">
        <v>7</v>
      </c>
      <c r="X402" s="8">
        <v>7</v>
      </c>
      <c r="Y402" s="8">
        <v>6</v>
      </c>
      <c r="Z402" s="8">
        <v>6</v>
      </c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>
        <v>11</v>
      </c>
      <c r="CC402" s="8">
        <v>8</v>
      </c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</row>
    <row r="403" spans="1:112" ht="15" customHeight="1">
      <c r="A403" s="8">
        <v>402</v>
      </c>
      <c r="C403" t="s">
        <v>215</v>
      </c>
      <c r="D403" s="21" t="s">
        <v>216</v>
      </c>
      <c r="E403" s="28">
        <v>34639</v>
      </c>
      <c r="F403" s="28"/>
      <c r="G403" s="42">
        <v>14</v>
      </c>
      <c r="H403" s="42"/>
      <c r="J403" s="8"/>
      <c r="K403" s="8" t="s">
        <v>48</v>
      </c>
      <c r="L403" s="8" t="s">
        <v>143</v>
      </c>
      <c r="M403" s="8">
        <f t="shared" si="52"/>
        <v>1</v>
      </c>
      <c r="N403" s="11">
        <f t="shared" si="53"/>
        <v>5.9399999999999995</v>
      </c>
      <c r="O403" s="8">
        <v>212</v>
      </c>
      <c r="P403" s="8" t="s">
        <v>305</v>
      </c>
      <c r="Q403" s="8" t="str">
        <f t="shared" si="50"/>
        <v>6: Mediocre</v>
      </c>
      <c r="R403" s="11">
        <f t="shared" si="51"/>
        <v>5.7</v>
      </c>
      <c r="S403" s="11"/>
      <c r="T403" s="11"/>
      <c r="U403" s="11">
        <f>3.09/5*10</f>
        <v>6.18</v>
      </c>
      <c r="V403" s="8">
        <v>5.0999999999999996</v>
      </c>
      <c r="W403" s="8">
        <v>6</v>
      </c>
      <c r="X403" s="8">
        <v>6.3</v>
      </c>
      <c r="Y403" s="8">
        <v>5.6</v>
      </c>
      <c r="Z403" s="8">
        <v>5.3</v>
      </c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</row>
    <row r="404" spans="1:112" ht="15" customHeight="1">
      <c r="A404" s="8">
        <v>403</v>
      </c>
      <c r="B404" s="36" t="s">
        <v>190</v>
      </c>
      <c r="C404" t="s">
        <v>204</v>
      </c>
      <c r="D404" s="21" t="s">
        <v>355</v>
      </c>
      <c r="E404" s="28">
        <v>37880</v>
      </c>
      <c r="F404" s="28"/>
      <c r="G404" s="42">
        <v>14</v>
      </c>
      <c r="H404" s="42"/>
      <c r="J404" s="8"/>
      <c r="K404" s="8" t="s">
        <v>353</v>
      </c>
      <c r="L404" s="8" t="s">
        <v>143</v>
      </c>
      <c r="M404" s="8">
        <f t="shared" si="52"/>
        <v>0</v>
      </c>
      <c r="N404" s="11" t="str">
        <f t="shared" si="53"/>
        <v/>
      </c>
      <c r="O404" s="8"/>
      <c r="P404" s="8"/>
      <c r="Q404" s="8" t="str">
        <f t="shared" ref="Q404:Q417" si="54">IF(R404="","",IF(R404&lt;6,"6: Mediocre",IF(R404&lt;7,"5: Okay",IF(R404&lt;8,"4: Good",IF(R404&lt;9,"3: Very Good",IF(R404&lt;=9.5,"2: Incredible","1: Masterpiece"))))))</f>
        <v/>
      </c>
      <c r="R404" s="11"/>
      <c r="S404" s="11"/>
      <c r="T404" s="11"/>
      <c r="U404" s="11"/>
      <c r="V404" s="8"/>
      <c r="W404" s="8"/>
      <c r="X404" s="8"/>
      <c r="Y404" s="8"/>
      <c r="Z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</row>
    <row r="405" spans="1:112" ht="15" customHeight="1">
      <c r="A405" s="8">
        <v>404</v>
      </c>
      <c r="B405" s="36" t="s">
        <v>217</v>
      </c>
      <c r="C405" t="s">
        <v>221</v>
      </c>
      <c r="D405" s="21" t="s">
        <v>218</v>
      </c>
      <c r="E405" s="28">
        <v>35125</v>
      </c>
      <c r="F405" s="28"/>
      <c r="G405" s="42">
        <v>16</v>
      </c>
      <c r="H405" s="42"/>
      <c r="J405" s="8"/>
      <c r="K405" s="8" t="s">
        <v>48</v>
      </c>
      <c r="L405" s="8" t="s">
        <v>143</v>
      </c>
      <c r="M405" s="8">
        <f t="shared" si="52"/>
        <v>2</v>
      </c>
      <c r="N405" s="11">
        <f t="shared" si="53"/>
        <v>6.8</v>
      </c>
      <c r="O405" s="8">
        <v>172</v>
      </c>
      <c r="P405" s="8" t="s">
        <v>271</v>
      </c>
      <c r="Q405" s="8" t="str">
        <f t="shared" si="54"/>
        <v>5: Okay</v>
      </c>
      <c r="R405" s="11">
        <f t="shared" ref="R405:R417" si="55">IFERROR(ROUND(AVERAGE(V405:Z405),1),"")</f>
        <v>6.8</v>
      </c>
      <c r="S405" s="11"/>
      <c r="T405" s="11"/>
      <c r="U405" s="11"/>
      <c r="V405" s="8">
        <v>6</v>
      </c>
      <c r="W405" s="8">
        <v>6</v>
      </c>
      <c r="X405" s="8">
        <v>8</v>
      </c>
      <c r="Y405" s="8">
        <v>7</v>
      </c>
      <c r="Z405" s="8">
        <v>7</v>
      </c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>
        <v>10</v>
      </c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</row>
    <row r="406" spans="1:112" ht="15" customHeight="1">
      <c r="A406" s="8">
        <v>405</v>
      </c>
      <c r="B406" s="36" t="s">
        <v>217</v>
      </c>
      <c r="C406" t="s">
        <v>220</v>
      </c>
      <c r="D406" s="21" t="s">
        <v>218</v>
      </c>
      <c r="E406" s="28">
        <v>35278</v>
      </c>
      <c r="F406" s="28"/>
      <c r="G406" s="42">
        <v>16</v>
      </c>
      <c r="H406" s="42"/>
      <c r="J406" s="8"/>
      <c r="K406" s="8" t="s">
        <v>48</v>
      </c>
      <c r="L406" s="8" t="s">
        <v>143</v>
      </c>
      <c r="M406" s="8">
        <f t="shared" si="52"/>
        <v>2</v>
      </c>
      <c r="N406" s="11">
        <f t="shared" si="53"/>
        <v>6.8</v>
      </c>
      <c r="O406" s="8">
        <v>173</v>
      </c>
      <c r="P406" s="8" t="s">
        <v>271</v>
      </c>
      <c r="Q406" s="8" t="str">
        <f t="shared" si="54"/>
        <v>5: Okay</v>
      </c>
      <c r="R406" s="11">
        <f t="shared" si="55"/>
        <v>6.8</v>
      </c>
      <c r="S406" s="11"/>
      <c r="T406" s="11"/>
      <c r="U406" s="11"/>
      <c r="V406" s="8">
        <v>7</v>
      </c>
      <c r="W406" s="8">
        <v>6</v>
      </c>
      <c r="X406" s="8">
        <v>7</v>
      </c>
      <c r="Y406" s="8">
        <v>8</v>
      </c>
      <c r="Z406" s="8">
        <v>6</v>
      </c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>
        <v>0</v>
      </c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</row>
    <row r="407" spans="1:112" ht="15" customHeight="1">
      <c r="A407" s="8">
        <v>406</v>
      </c>
      <c r="B407" s="36" t="s">
        <v>217</v>
      </c>
      <c r="C407" t="s">
        <v>219</v>
      </c>
      <c r="D407" s="21" t="s">
        <v>218</v>
      </c>
      <c r="E407" s="28">
        <v>35400</v>
      </c>
      <c r="F407" s="28"/>
      <c r="G407" s="42">
        <v>16</v>
      </c>
      <c r="H407" s="42"/>
      <c r="J407" s="8"/>
      <c r="K407" s="8" t="s">
        <v>48</v>
      </c>
      <c r="L407" s="8" t="s">
        <v>143</v>
      </c>
      <c r="M407" s="8">
        <f t="shared" si="52"/>
        <v>2</v>
      </c>
      <c r="N407" s="11">
        <f t="shared" si="53"/>
        <v>7.1</v>
      </c>
      <c r="O407" s="8">
        <v>174</v>
      </c>
      <c r="P407" s="8" t="s">
        <v>271</v>
      </c>
      <c r="Q407" s="8" t="str">
        <f t="shared" si="54"/>
        <v>4: Good</v>
      </c>
      <c r="R407" s="11">
        <f t="shared" si="55"/>
        <v>7.1</v>
      </c>
      <c r="S407" s="11"/>
      <c r="T407" s="11"/>
      <c r="U407" s="11"/>
      <c r="V407" s="8">
        <v>6</v>
      </c>
      <c r="W407" s="8">
        <v>6.5</v>
      </c>
      <c r="X407" s="8">
        <v>8</v>
      </c>
      <c r="Y407" s="8">
        <v>7</v>
      </c>
      <c r="Z407" s="8">
        <v>8</v>
      </c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>
        <v>0</v>
      </c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</row>
    <row r="408" spans="1:112" ht="15" customHeight="1">
      <c r="A408" s="8">
        <v>407</v>
      </c>
      <c r="C408" s="36" t="s">
        <v>222</v>
      </c>
      <c r="D408" s="21" t="s">
        <v>223</v>
      </c>
      <c r="E408" s="28">
        <v>35400</v>
      </c>
      <c r="F408" s="28"/>
      <c r="G408" s="42">
        <v>17</v>
      </c>
      <c r="H408" s="42"/>
      <c r="J408" s="8"/>
      <c r="K408" s="8" t="s">
        <v>48</v>
      </c>
      <c r="L408" s="8" t="s">
        <v>143</v>
      </c>
      <c r="M408" s="8">
        <f t="shared" si="52"/>
        <v>2</v>
      </c>
      <c r="N408" s="11">
        <f t="shared" si="53"/>
        <v>7</v>
      </c>
      <c r="O408" s="8">
        <v>175</v>
      </c>
      <c r="P408" s="8" t="s">
        <v>271</v>
      </c>
      <c r="Q408" s="8" t="str">
        <f t="shared" si="54"/>
        <v>4: Good</v>
      </c>
      <c r="R408" s="11">
        <f t="shared" si="55"/>
        <v>7.1</v>
      </c>
      <c r="S408" s="11"/>
      <c r="T408" s="11"/>
      <c r="U408" s="11">
        <f>3.45/5*10</f>
        <v>6.9</v>
      </c>
      <c r="V408" s="8">
        <v>7</v>
      </c>
      <c r="W408" s="8">
        <v>8.6999999999999993</v>
      </c>
      <c r="X408" s="8">
        <v>7.2</v>
      </c>
      <c r="Y408" s="8">
        <v>6.3</v>
      </c>
      <c r="Z408" s="8">
        <v>6.3</v>
      </c>
      <c r="AH408" s="8">
        <v>0</v>
      </c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</row>
    <row r="409" spans="1:112" ht="15" customHeight="1">
      <c r="A409" s="8">
        <v>408</v>
      </c>
      <c r="B409" s="36" t="s">
        <v>747</v>
      </c>
      <c r="C409" t="s">
        <v>227</v>
      </c>
      <c r="D409" s="21" t="s">
        <v>224</v>
      </c>
      <c r="E409" s="28">
        <v>34732</v>
      </c>
      <c r="F409" s="28"/>
      <c r="G409" s="42">
        <v>18</v>
      </c>
      <c r="H409" s="42"/>
      <c r="J409" s="8"/>
      <c r="K409" s="8" t="s">
        <v>48</v>
      </c>
      <c r="L409" s="8" t="s">
        <v>143</v>
      </c>
      <c r="M409" s="8">
        <f t="shared" si="52"/>
        <v>2</v>
      </c>
      <c r="N409" s="11">
        <f t="shared" si="53"/>
        <v>7.2</v>
      </c>
      <c r="O409" s="8">
        <v>98</v>
      </c>
      <c r="P409" s="8" t="s">
        <v>264</v>
      </c>
      <c r="Q409" s="8" t="str">
        <f t="shared" si="54"/>
        <v>4: Good</v>
      </c>
      <c r="R409" s="11">
        <f t="shared" si="55"/>
        <v>7.2</v>
      </c>
      <c r="S409" s="11"/>
      <c r="T409" s="11"/>
      <c r="U409" s="11"/>
      <c r="V409" s="8">
        <v>7.6</v>
      </c>
      <c r="W409" s="8">
        <v>8.4</v>
      </c>
      <c r="X409" s="8">
        <v>7</v>
      </c>
      <c r="Y409" s="8">
        <v>6.3</v>
      </c>
      <c r="Z409" s="8">
        <v>6.7</v>
      </c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>
        <v>9</v>
      </c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</row>
    <row r="410" spans="1:112" ht="15" customHeight="1">
      <c r="A410" s="8">
        <v>409</v>
      </c>
      <c r="B410" s="36" t="s">
        <v>747</v>
      </c>
      <c r="C410" t="s">
        <v>226</v>
      </c>
      <c r="D410" s="21" t="s">
        <v>224</v>
      </c>
      <c r="E410" s="28">
        <v>34851</v>
      </c>
      <c r="F410" s="28"/>
      <c r="G410" s="42">
        <v>18</v>
      </c>
      <c r="H410" s="42"/>
      <c r="J410" s="8"/>
      <c r="K410" s="8" t="s">
        <v>48</v>
      </c>
      <c r="L410" s="8" t="s">
        <v>143</v>
      </c>
      <c r="M410" s="8">
        <f t="shared" si="52"/>
        <v>2</v>
      </c>
      <c r="N410" s="11">
        <f t="shared" si="53"/>
        <v>7.4</v>
      </c>
      <c r="O410" s="8">
        <v>99</v>
      </c>
      <c r="P410" s="8" t="s">
        <v>264</v>
      </c>
      <c r="Q410" s="8" t="str">
        <f t="shared" si="54"/>
        <v>4: Good</v>
      </c>
      <c r="R410" s="11">
        <f t="shared" si="55"/>
        <v>7.4</v>
      </c>
      <c r="S410" s="11"/>
      <c r="T410" s="11"/>
      <c r="U410" s="11"/>
      <c r="V410" s="8">
        <v>7.3</v>
      </c>
      <c r="W410" s="8">
        <v>7.9</v>
      </c>
      <c r="X410" s="8">
        <v>7.8</v>
      </c>
      <c r="Y410" s="8">
        <v>6.6</v>
      </c>
      <c r="Z410" s="8">
        <v>7.4</v>
      </c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>
        <v>0</v>
      </c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</row>
    <row r="411" spans="1:112" ht="15" customHeight="1">
      <c r="A411" s="8">
        <v>410</v>
      </c>
      <c r="B411" s="36" t="s">
        <v>747</v>
      </c>
      <c r="C411" t="s">
        <v>225</v>
      </c>
      <c r="D411" s="21" t="s">
        <v>224</v>
      </c>
      <c r="E411" s="28">
        <v>34973</v>
      </c>
      <c r="F411" s="28"/>
      <c r="G411" s="42">
        <v>18</v>
      </c>
      <c r="H411" s="42"/>
      <c r="J411" s="8"/>
      <c r="K411" s="8" t="s">
        <v>48</v>
      </c>
      <c r="L411" s="8" t="s">
        <v>143</v>
      </c>
      <c r="M411" s="8">
        <f t="shared" si="52"/>
        <v>2</v>
      </c>
      <c r="N411" s="11">
        <f t="shared" si="53"/>
        <v>7.2</v>
      </c>
      <c r="O411" s="8">
        <v>100</v>
      </c>
      <c r="P411" s="8" t="s">
        <v>264</v>
      </c>
      <c r="Q411" s="8" t="str">
        <f t="shared" si="54"/>
        <v>4: Good</v>
      </c>
      <c r="R411" s="11">
        <f t="shared" si="55"/>
        <v>7.2</v>
      </c>
      <c r="S411" s="11"/>
      <c r="T411" s="11"/>
      <c r="U411" s="11"/>
      <c r="V411" s="8">
        <v>7</v>
      </c>
      <c r="W411" s="8">
        <v>8.1</v>
      </c>
      <c r="X411" s="8">
        <v>6.8</v>
      </c>
      <c r="Y411" s="8">
        <v>6.9</v>
      </c>
      <c r="Z411" s="8">
        <v>7.2</v>
      </c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>
        <v>0</v>
      </c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</row>
    <row r="412" spans="1:112" ht="15" customHeight="1">
      <c r="A412" s="8">
        <v>411</v>
      </c>
      <c r="B412" s="36" t="s">
        <v>137</v>
      </c>
      <c r="C412" t="s">
        <v>343</v>
      </c>
      <c r="D412" s="21" t="s">
        <v>93</v>
      </c>
      <c r="E412" s="28">
        <v>36495</v>
      </c>
      <c r="F412" s="28"/>
      <c r="G412" s="42">
        <v>0</v>
      </c>
      <c r="H412" s="42">
        <v>18</v>
      </c>
      <c r="J412" s="8"/>
      <c r="K412" s="8" t="s">
        <v>254</v>
      </c>
      <c r="L412" s="8" t="s">
        <v>143</v>
      </c>
      <c r="M412" s="8">
        <f t="shared" si="52"/>
        <v>2</v>
      </c>
      <c r="N412" s="11">
        <f t="shared" si="53"/>
        <v>7.02</v>
      </c>
      <c r="O412" s="8">
        <v>128</v>
      </c>
      <c r="P412" s="8" t="s">
        <v>264</v>
      </c>
      <c r="Q412" s="8" t="str">
        <f t="shared" si="54"/>
        <v>4: Good</v>
      </c>
      <c r="R412" s="11">
        <f t="shared" si="55"/>
        <v>7</v>
      </c>
      <c r="S412" s="11"/>
      <c r="T412" s="11"/>
      <c r="U412" s="11">
        <f>3.52/5*10</f>
        <v>7.0399999999999991</v>
      </c>
      <c r="V412" s="8">
        <v>5.8</v>
      </c>
      <c r="W412" s="8">
        <v>7.2</v>
      </c>
      <c r="X412" s="8">
        <v>7.5</v>
      </c>
      <c r="Y412" s="8">
        <v>7.3</v>
      </c>
      <c r="Z412" s="8">
        <v>7.2</v>
      </c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>
        <v>11</v>
      </c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</row>
    <row r="413" spans="1:112" ht="15" customHeight="1">
      <c r="A413" s="8">
        <v>412</v>
      </c>
      <c r="B413" s="52" t="s">
        <v>137</v>
      </c>
      <c r="C413" t="s">
        <v>843</v>
      </c>
      <c r="D413" s="21" t="s">
        <v>119</v>
      </c>
      <c r="E413" s="28">
        <v>36495</v>
      </c>
      <c r="F413" s="28"/>
      <c r="G413" s="42">
        <v>18</v>
      </c>
      <c r="H413" s="42"/>
      <c r="J413" s="8"/>
      <c r="K413" s="8" t="s">
        <v>149</v>
      </c>
      <c r="L413" s="8" t="s">
        <v>143</v>
      </c>
      <c r="M413" s="8">
        <f t="shared" si="52"/>
        <v>0</v>
      </c>
      <c r="N413" s="11" t="str">
        <f t="shared" si="53"/>
        <v/>
      </c>
      <c r="O413" s="8"/>
      <c r="P413" s="8"/>
      <c r="Q413" s="8"/>
      <c r="R413" s="11"/>
      <c r="S413" s="11"/>
      <c r="T413" s="11"/>
      <c r="U413" s="11"/>
      <c r="V413" s="8"/>
      <c r="W413" s="8"/>
      <c r="X413" s="8"/>
      <c r="Y413" s="8"/>
      <c r="Z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</row>
    <row r="414" spans="1:112" ht="15" customHeight="1">
      <c r="A414" s="8">
        <v>413</v>
      </c>
      <c r="B414" s="36" t="s">
        <v>96</v>
      </c>
      <c r="C414" t="s">
        <v>75</v>
      </c>
      <c r="D414" s="21" t="s">
        <v>76</v>
      </c>
      <c r="E414" s="28">
        <v>44047</v>
      </c>
      <c r="F414" s="28"/>
      <c r="G414" s="42">
        <v>18</v>
      </c>
      <c r="H414" s="42"/>
      <c r="J414" s="8"/>
      <c r="K414" s="8" t="s">
        <v>386</v>
      </c>
      <c r="L414" s="8" t="s">
        <v>41</v>
      </c>
      <c r="M414" s="8">
        <f t="shared" si="52"/>
        <v>2</v>
      </c>
      <c r="N414" s="11">
        <f t="shared" si="53"/>
        <v>7.4499999999999993</v>
      </c>
      <c r="O414" s="8">
        <v>123</v>
      </c>
      <c r="P414" s="8" t="s">
        <v>264</v>
      </c>
      <c r="Q414" s="8" t="str">
        <f t="shared" si="54"/>
        <v>4: Good</v>
      </c>
      <c r="R414" s="11">
        <f t="shared" si="55"/>
        <v>7.8</v>
      </c>
      <c r="S414" s="11"/>
      <c r="T414" s="11"/>
      <c r="U414" s="11">
        <f>3.55/5*10</f>
        <v>7.1</v>
      </c>
      <c r="V414" s="8">
        <v>7</v>
      </c>
      <c r="W414" s="8">
        <v>8.8000000000000007</v>
      </c>
      <c r="X414" s="8">
        <v>7.5</v>
      </c>
      <c r="Y414" s="8">
        <v>7.5</v>
      </c>
      <c r="Z414" s="8">
        <v>8.3000000000000007</v>
      </c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>
        <v>7</v>
      </c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</row>
    <row r="415" spans="1:112" ht="15" customHeight="1">
      <c r="A415" s="8">
        <v>414</v>
      </c>
      <c r="B415" s="36" t="s">
        <v>488</v>
      </c>
      <c r="C415" t="s">
        <v>228</v>
      </c>
      <c r="D415" s="21" t="s">
        <v>119</v>
      </c>
      <c r="E415" s="28">
        <v>35737</v>
      </c>
      <c r="F415" s="28"/>
      <c r="G415" s="42">
        <v>19</v>
      </c>
      <c r="H415" s="42"/>
      <c r="J415" s="8"/>
      <c r="K415" s="8" t="s">
        <v>48</v>
      </c>
      <c r="L415" s="8" t="s">
        <v>143</v>
      </c>
      <c r="M415" s="8">
        <f t="shared" si="52"/>
        <v>5</v>
      </c>
      <c r="N415" s="11">
        <f t="shared" si="53"/>
        <v>7.9</v>
      </c>
      <c r="O415" s="8">
        <v>101</v>
      </c>
      <c r="P415" s="8" t="s">
        <v>264</v>
      </c>
      <c r="Q415" s="8" t="str">
        <f t="shared" si="54"/>
        <v>4: Good</v>
      </c>
      <c r="R415" s="11">
        <f t="shared" si="55"/>
        <v>7.8</v>
      </c>
      <c r="S415" s="11"/>
      <c r="T415" s="11"/>
      <c r="U415" s="11">
        <f>4/5*10</f>
        <v>8</v>
      </c>
      <c r="V415" s="8">
        <v>8</v>
      </c>
      <c r="W415" s="8">
        <v>8.5</v>
      </c>
      <c r="X415" s="8">
        <v>8</v>
      </c>
      <c r="Y415" s="8">
        <v>8</v>
      </c>
      <c r="Z415" s="8">
        <v>6.5</v>
      </c>
      <c r="AA415" s="8">
        <v>4</v>
      </c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>
        <v>5</v>
      </c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>
        <v>9</v>
      </c>
      <c r="CU415" s="8"/>
      <c r="CV415" s="8"/>
      <c r="CW415" s="8"/>
      <c r="CX415" s="8"/>
      <c r="CY415" s="8"/>
      <c r="CZ415" s="8"/>
      <c r="DA415" s="8"/>
      <c r="DB415" s="8"/>
      <c r="DC415" s="8"/>
      <c r="DD415" s="8">
        <v>5</v>
      </c>
      <c r="DE415" s="8"/>
      <c r="DF415" s="8"/>
      <c r="DG415" s="8"/>
      <c r="DH415" s="8"/>
    </row>
    <row r="416" spans="1:112" ht="15" customHeight="1">
      <c r="A416" s="8">
        <v>415</v>
      </c>
      <c r="B416" s="36" t="s">
        <v>488</v>
      </c>
      <c r="C416" t="s">
        <v>229</v>
      </c>
      <c r="D416" s="21" t="s">
        <v>119</v>
      </c>
      <c r="E416" s="28">
        <v>36039</v>
      </c>
      <c r="F416" s="28"/>
      <c r="G416" s="42">
        <v>19</v>
      </c>
      <c r="H416" s="42"/>
      <c r="J416" s="8"/>
      <c r="K416" s="8" t="s">
        <v>48</v>
      </c>
      <c r="L416" s="8" t="s">
        <v>143</v>
      </c>
      <c r="M416" s="8">
        <f t="shared" si="52"/>
        <v>4</v>
      </c>
      <c r="N416" s="11">
        <f t="shared" si="53"/>
        <v>7.93</v>
      </c>
      <c r="O416" s="8">
        <v>102</v>
      </c>
      <c r="P416" s="8" t="s">
        <v>264</v>
      </c>
      <c r="Q416" s="8" t="str">
        <f t="shared" si="54"/>
        <v>4: Good</v>
      </c>
      <c r="R416" s="11">
        <f t="shared" si="55"/>
        <v>7.7</v>
      </c>
      <c r="S416" s="11"/>
      <c r="T416" s="11"/>
      <c r="U416" s="11">
        <f>4.08/5*10</f>
        <v>8.16</v>
      </c>
      <c r="V416" s="8">
        <v>7.5</v>
      </c>
      <c r="W416" s="8">
        <v>8.5</v>
      </c>
      <c r="X416" s="8">
        <v>8.5</v>
      </c>
      <c r="Y416" s="8">
        <v>8</v>
      </c>
      <c r="Z416" s="8">
        <v>6</v>
      </c>
      <c r="AA416" s="8">
        <v>5</v>
      </c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>
        <v>10</v>
      </c>
      <c r="CU416" s="8"/>
      <c r="CV416" s="8"/>
      <c r="CW416" s="8"/>
      <c r="CX416" s="8"/>
      <c r="CY416" s="8"/>
      <c r="CZ416" s="8"/>
      <c r="DA416" s="8"/>
      <c r="DB416" s="8"/>
      <c r="DC416" s="8"/>
      <c r="DD416" s="8">
        <v>6</v>
      </c>
      <c r="DE416" s="8"/>
      <c r="DF416" s="8"/>
      <c r="DG416" s="8"/>
      <c r="DH416" s="8"/>
    </row>
    <row r="417" spans="1:112" ht="15" customHeight="1">
      <c r="A417" s="8">
        <v>416</v>
      </c>
      <c r="B417" s="36" t="s">
        <v>681</v>
      </c>
      <c r="C417" t="s">
        <v>230</v>
      </c>
      <c r="D417" s="21" t="s">
        <v>231</v>
      </c>
      <c r="E417" s="28">
        <v>41023</v>
      </c>
      <c r="F417" s="28"/>
      <c r="G417" s="42">
        <v>19</v>
      </c>
      <c r="H417" s="42"/>
      <c r="J417" s="8"/>
      <c r="K417" s="8" t="s">
        <v>48</v>
      </c>
      <c r="L417" s="8" t="s">
        <v>143</v>
      </c>
      <c r="M417" s="8">
        <f t="shared" si="52"/>
        <v>3</v>
      </c>
      <c r="N417" s="11">
        <f t="shared" si="53"/>
        <v>6.95</v>
      </c>
      <c r="O417" s="8">
        <v>213</v>
      </c>
      <c r="P417" s="8" t="s">
        <v>305</v>
      </c>
      <c r="Q417" s="8" t="str">
        <f t="shared" si="54"/>
        <v>6: Mediocre</v>
      </c>
      <c r="R417" s="11">
        <f t="shared" si="55"/>
        <v>5.9</v>
      </c>
      <c r="S417" s="11"/>
      <c r="T417" s="11">
        <v>8</v>
      </c>
      <c r="U417" s="11"/>
      <c r="V417" s="8">
        <v>5.4</v>
      </c>
      <c r="W417" s="8">
        <v>6.1</v>
      </c>
      <c r="X417" s="8">
        <v>5.6</v>
      </c>
      <c r="Y417" s="8">
        <v>6.3</v>
      </c>
      <c r="Z417" s="8">
        <v>6.1</v>
      </c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>
        <v>0</v>
      </c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</row>
    <row r="418" spans="1:112" ht="15" customHeight="1">
      <c r="A418" s="8">
        <v>417</v>
      </c>
      <c r="B418" s="52" t="s">
        <v>891</v>
      </c>
      <c r="C418" t="s">
        <v>796</v>
      </c>
      <c r="D418" s="21" t="s">
        <v>119</v>
      </c>
      <c r="E418" s="28">
        <v>38031</v>
      </c>
      <c r="F418" s="28"/>
      <c r="G418" s="42">
        <v>21</v>
      </c>
      <c r="H418" s="42"/>
      <c r="J418" s="8"/>
      <c r="K418" s="8" t="s">
        <v>149</v>
      </c>
      <c r="L418" s="8" t="s">
        <v>143</v>
      </c>
      <c r="M418" s="8">
        <f t="shared" si="52"/>
        <v>0</v>
      </c>
      <c r="N418" s="11" t="str">
        <f t="shared" si="53"/>
        <v/>
      </c>
      <c r="O418" s="8"/>
      <c r="P418" s="8"/>
      <c r="Q418" s="8"/>
      <c r="R418" s="11"/>
      <c r="S418" s="11"/>
      <c r="T418" s="11"/>
      <c r="U418" s="11"/>
      <c r="V418" s="8"/>
      <c r="W418" s="8"/>
      <c r="X418" s="8"/>
      <c r="Y418" s="8"/>
      <c r="Z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</row>
    <row r="419" spans="1:112" ht="15" customHeight="1">
      <c r="A419" s="8">
        <v>418</v>
      </c>
      <c r="B419" s="36" t="s">
        <v>618</v>
      </c>
      <c r="C419" t="s">
        <v>619</v>
      </c>
      <c r="D419" s="50" t="s">
        <v>625</v>
      </c>
      <c r="E419" s="28">
        <v>34973</v>
      </c>
      <c r="F419" s="28"/>
      <c r="G419" s="42">
        <v>22</v>
      </c>
      <c r="H419" s="42"/>
      <c r="J419" s="8"/>
      <c r="K419" s="8" t="s">
        <v>371</v>
      </c>
      <c r="L419" s="8" t="s">
        <v>143</v>
      </c>
      <c r="M419" s="8">
        <f t="shared" si="52"/>
        <v>2</v>
      </c>
      <c r="N419" s="11" t="str">
        <f t="shared" si="53"/>
        <v/>
      </c>
      <c r="O419" s="8"/>
      <c r="P419" s="8"/>
      <c r="Q419" s="8"/>
      <c r="R419" s="11"/>
      <c r="S419" s="11"/>
      <c r="T419" s="11"/>
      <c r="U419" s="11"/>
      <c r="V419" s="8"/>
      <c r="W419" s="8"/>
      <c r="X419" s="8"/>
      <c r="Y419" s="8"/>
      <c r="Z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>
        <v>1</v>
      </c>
      <c r="CZ419" s="8">
        <v>1</v>
      </c>
      <c r="DA419" s="8"/>
      <c r="DB419" s="8"/>
      <c r="DC419" s="8"/>
      <c r="DD419" s="8"/>
      <c r="DE419" s="8"/>
      <c r="DF419" s="8"/>
      <c r="DG419" s="8"/>
      <c r="DH419" s="8"/>
    </row>
    <row r="420" spans="1:112" ht="15" customHeight="1">
      <c r="A420" s="8">
        <v>419</v>
      </c>
      <c r="B420" s="36" t="s">
        <v>618</v>
      </c>
      <c r="C420" t="s">
        <v>620</v>
      </c>
      <c r="D420" s="50" t="s">
        <v>625</v>
      </c>
      <c r="E420" s="28">
        <v>35065</v>
      </c>
      <c r="F420" s="28"/>
      <c r="G420" s="42">
        <v>22</v>
      </c>
      <c r="H420" s="42"/>
      <c r="J420" s="8"/>
      <c r="K420" s="8" t="s">
        <v>371</v>
      </c>
      <c r="L420" s="8" t="s">
        <v>143</v>
      </c>
      <c r="M420" s="8">
        <f t="shared" si="52"/>
        <v>2</v>
      </c>
      <c r="N420" s="11" t="str">
        <f t="shared" si="53"/>
        <v/>
      </c>
      <c r="O420" s="8"/>
      <c r="P420" s="8"/>
      <c r="Q420" s="8"/>
      <c r="R420" s="11"/>
      <c r="S420" s="11"/>
      <c r="T420" s="11"/>
      <c r="U420" s="11"/>
      <c r="V420" s="8"/>
      <c r="W420" s="8"/>
      <c r="X420" s="8"/>
      <c r="Y420" s="8"/>
      <c r="Z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>
        <v>2</v>
      </c>
      <c r="CZ420" s="8">
        <v>2</v>
      </c>
      <c r="DA420" s="8"/>
      <c r="DB420" s="8"/>
      <c r="DC420" s="8"/>
      <c r="DD420" s="8"/>
      <c r="DE420" s="8"/>
      <c r="DF420" s="8"/>
      <c r="DG420" s="8"/>
      <c r="DH420" s="8"/>
    </row>
    <row r="421" spans="1:112" ht="15" customHeight="1">
      <c r="A421" s="8">
        <v>420</v>
      </c>
      <c r="B421" s="36" t="s">
        <v>618</v>
      </c>
      <c r="C421" t="s">
        <v>621</v>
      </c>
      <c r="D421" s="50" t="s">
        <v>625</v>
      </c>
      <c r="E421" s="28">
        <v>35156</v>
      </c>
      <c r="F421" s="28"/>
      <c r="G421" s="42">
        <v>22</v>
      </c>
      <c r="H421" s="42"/>
      <c r="J421" s="8"/>
      <c r="K421" s="8" t="s">
        <v>371</v>
      </c>
      <c r="L421" s="8" t="s">
        <v>143</v>
      </c>
      <c r="M421" s="8">
        <f t="shared" si="52"/>
        <v>2</v>
      </c>
      <c r="N421" s="11" t="str">
        <f t="shared" si="53"/>
        <v/>
      </c>
      <c r="O421" s="8"/>
      <c r="P421" s="8"/>
      <c r="Q421" s="8"/>
      <c r="R421" s="11"/>
      <c r="S421" s="11"/>
      <c r="T421" s="11"/>
      <c r="U421" s="11"/>
      <c r="V421" s="8"/>
      <c r="W421" s="8"/>
      <c r="X421" s="8"/>
      <c r="Y421" s="8"/>
      <c r="Z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>
        <v>3</v>
      </c>
      <c r="CZ421" s="8">
        <v>3</v>
      </c>
      <c r="DA421" s="8"/>
      <c r="DB421" s="8"/>
      <c r="DC421" s="8"/>
      <c r="DD421" s="8"/>
      <c r="DE421" s="8"/>
      <c r="DF421" s="8"/>
      <c r="DG421" s="8"/>
      <c r="DH421" s="8"/>
    </row>
    <row r="422" spans="1:112" ht="15" customHeight="1">
      <c r="A422" s="8">
        <v>421</v>
      </c>
      <c r="B422" s="36" t="s">
        <v>618</v>
      </c>
      <c r="C422" t="s">
        <v>622</v>
      </c>
      <c r="D422" s="21" t="s">
        <v>626</v>
      </c>
      <c r="E422" s="28">
        <v>35551</v>
      </c>
      <c r="F422" s="28"/>
      <c r="G422" s="42">
        <v>22</v>
      </c>
      <c r="H422" s="42"/>
      <c r="J422" s="8"/>
      <c r="K422" s="8" t="s">
        <v>371</v>
      </c>
      <c r="L422" s="8" t="s">
        <v>143</v>
      </c>
      <c r="M422" s="8">
        <f t="shared" si="52"/>
        <v>2</v>
      </c>
      <c r="N422" s="11" t="str">
        <f t="shared" si="53"/>
        <v/>
      </c>
      <c r="O422" s="8"/>
      <c r="P422" s="8"/>
      <c r="Q422" s="8"/>
      <c r="R422" s="11"/>
      <c r="S422" s="11"/>
      <c r="T422" s="11"/>
      <c r="U422" s="11"/>
      <c r="V422" s="8"/>
      <c r="W422" s="8"/>
      <c r="X422" s="8"/>
      <c r="Y422" s="8"/>
      <c r="Z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>
        <v>4</v>
      </c>
      <c r="CZ422" s="8">
        <v>4</v>
      </c>
      <c r="DA422" s="8"/>
      <c r="DB422" s="8"/>
      <c r="DC422" s="8"/>
      <c r="DD422" s="8"/>
      <c r="DE422" s="8"/>
      <c r="DF422" s="8"/>
      <c r="DG422" s="8"/>
      <c r="DH422" s="8"/>
    </row>
    <row r="423" spans="1:112" ht="15" customHeight="1">
      <c r="A423" s="8">
        <v>422</v>
      </c>
      <c r="B423" s="36" t="s">
        <v>618</v>
      </c>
      <c r="C423" t="s">
        <v>623</v>
      </c>
      <c r="D423" s="21" t="s">
        <v>626</v>
      </c>
      <c r="E423" s="28">
        <v>35612</v>
      </c>
      <c r="F423" s="28"/>
      <c r="G423" s="42">
        <v>22</v>
      </c>
      <c r="H423" s="42"/>
      <c r="J423" s="8"/>
      <c r="K423" s="8" t="s">
        <v>371</v>
      </c>
      <c r="L423" s="8" t="s">
        <v>143</v>
      </c>
      <c r="M423" s="8">
        <f t="shared" si="52"/>
        <v>2</v>
      </c>
      <c r="N423" s="11" t="str">
        <f t="shared" si="53"/>
        <v/>
      </c>
      <c r="O423" s="8"/>
      <c r="P423" s="8"/>
      <c r="Q423" s="8"/>
      <c r="R423" s="11"/>
      <c r="S423" s="11"/>
      <c r="T423" s="11"/>
      <c r="U423" s="11"/>
      <c r="V423" s="8"/>
      <c r="W423" s="8"/>
      <c r="X423" s="8"/>
      <c r="Y423" s="8"/>
      <c r="Z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>
        <v>5</v>
      </c>
      <c r="CZ423" s="8">
        <v>5</v>
      </c>
      <c r="DA423" s="8"/>
      <c r="DB423" s="8"/>
      <c r="DC423" s="8"/>
      <c r="DD423" s="8"/>
      <c r="DE423" s="8"/>
      <c r="DF423" s="8"/>
      <c r="DG423" s="8"/>
      <c r="DH423" s="8"/>
    </row>
    <row r="424" spans="1:112" ht="15" customHeight="1">
      <c r="A424" s="8">
        <v>423</v>
      </c>
      <c r="B424" s="36" t="s">
        <v>618</v>
      </c>
      <c r="C424" t="s">
        <v>624</v>
      </c>
      <c r="D424" s="21" t="s">
        <v>626</v>
      </c>
      <c r="E424" s="28">
        <v>35674</v>
      </c>
      <c r="F424" s="28"/>
      <c r="G424" s="42">
        <v>22</v>
      </c>
      <c r="H424" s="42"/>
      <c r="J424" s="8"/>
      <c r="K424" s="8" t="s">
        <v>371</v>
      </c>
      <c r="L424" s="8" t="s">
        <v>143</v>
      </c>
      <c r="M424" s="8">
        <f t="shared" si="52"/>
        <v>2</v>
      </c>
      <c r="N424" s="11" t="str">
        <f t="shared" si="53"/>
        <v/>
      </c>
      <c r="O424" s="8"/>
      <c r="P424" s="8"/>
      <c r="Q424" s="8"/>
      <c r="R424" s="11"/>
      <c r="S424" s="11"/>
      <c r="T424" s="11"/>
      <c r="U424" s="11"/>
      <c r="V424" s="8"/>
      <c r="W424" s="8"/>
      <c r="X424" s="8"/>
      <c r="Y424" s="8"/>
      <c r="Z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>
        <v>6</v>
      </c>
      <c r="CZ424" s="8">
        <v>6</v>
      </c>
      <c r="DA424" s="8"/>
      <c r="DB424" s="8"/>
      <c r="DC424" s="8"/>
      <c r="DD424" s="8"/>
      <c r="DE424" s="8"/>
      <c r="DF424" s="8"/>
      <c r="DG424" s="8"/>
      <c r="DH424" s="8"/>
    </row>
    <row r="425" spans="1:112" ht="15" customHeight="1">
      <c r="A425" s="8">
        <v>424</v>
      </c>
      <c r="B425" s="36" t="s">
        <v>232</v>
      </c>
      <c r="C425" t="s">
        <v>750</v>
      </c>
      <c r="D425" s="21" t="s">
        <v>119</v>
      </c>
      <c r="E425" s="28">
        <v>38020</v>
      </c>
      <c r="F425" s="28"/>
      <c r="G425" s="42">
        <v>22</v>
      </c>
      <c r="H425" s="42"/>
      <c r="J425" s="8"/>
      <c r="K425" s="8" t="s">
        <v>832</v>
      </c>
      <c r="L425" s="8" t="s">
        <v>143</v>
      </c>
      <c r="M425" s="8">
        <f t="shared" si="52"/>
        <v>0</v>
      </c>
      <c r="N425" s="11" t="str">
        <f t="shared" si="53"/>
        <v/>
      </c>
      <c r="O425" s="8"/>
      <c r="P425" s="8"/>
      <c r="Q425" s="8"/>
      <c r="R425" s="11"/>
      <c r="S425" s="11"/>
      <c r="T425" s="11"/>
      <c r="U425" s="11"/>
      <c r="V425" s="8"/>
      <c r="W425" s="8"/>
      <c r="X425" s="8"/>
      <c r="Y425" s="8"/>
      <c r="Z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</row>
    <row r="426" spans="1:112" ht="15" customHeight="1">
      <c r="A426" s="8">
        <v>425</v>
      </c>
      <c r="B426" s="36" t="s">
        <v>232</v>
      </c>
      <c r="C426" t="s">
        <v>232</v>
      </c>
      <c r="D426" s="21" t="s">
        <v>119</v>
      </c>
      <c r="E426" s="28">
        <v>38018</v>
      </c>
      <c r="F426" s="28"/>
      <c r="G426" s="42">
        <v>22</v>
      </c>
      <c r="H426" s="42"/>
      <c r="J426" s="8"/>
      <c r="K426" s="8" t="s">
        <v>48</v>
      </c>
      <c r="L426" s="8" t="s">
        <v>143</v>
      </c>
      <c r="M426" s="8">
        <f t="shared" si="52"/>
        <v>5</v>
      </c>
      <c r="N426" s="11">
        <f t="shared" si="53"/>
        <v>8.2466666666666679</v>
      </c>
      <c r="O426" s="8">
        <v>176</v>
      </c>
      <c r="P426" s="8" t="s">
        <v>271</v>
      </c>
      <c r="Q426" s="8" t="str">
        <f>IF(R426="","",IF(R426&lt;6,"6: Mediocre",IF(R426&lt;7,"5: Okay",IF(R426&lt;8,"4: Good",IF(R426&lt;9,"3: Very Good",IF(R426&lt;=9.5,"2: Incredible","1: Masterpiece"))))))</f>
        <v>4: Good</v>
      </c>
      <c r="R426" s="11">
        <f>IFERROR(ROUND(AVERAGE(V426:Z426),1),"")</f>
        <v>7.8</v>
      </c>
      <c r="S426" s="11">
        <f>(3.5+3.5+3.8)/3/4*10</f>
        <v>9</v>
      </c>
      <c r="T426" s="11"/>
      <c r="U426" s="11">
        <f>3.97/5*10</f>
        <v>7.94</v>
      </c>
      <c r="V426" s="8">
        <v>7</v>
      </c>
      <c r="W426" s="8">
        <v>8.1999999999999993</v>
      </c>
      <c r="X426" s="8">
        <v>8.3000000000000007</v>
      </c>
      <c r="Y426" s="8">
        <v>7.8</v>
      </c>
      <c r="Z426" s="8">
        <v>7.7</v>
      </c>
      <c r="AA426" s="8">
        <v>7</v>
      </c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>
        <v>6</v>
      </c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>
        <v>12</v>
      </c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</row>
    <row r="427" spans="1:112" ht="15" customHeight="1">
      <c r="A427" s="8">
        <v>426</v>
      </c>
      <c r="B427" s="36" t="s">
        <v>781</v>
      </c>
      <c r="C427" t="s">
        <v>767</v>
      </c>
      <c r="D427" s="21" t="s">
        <v>206</v>
      </c>
      <c r="E427" s="28">
        <v>34851</v>
      </c>
      <c r="F427" s="28"/>
      <c r="G427" s="42">
        <v>23</v>
      </c>
      <c r="H427" s="42"/>
      <c r="J427" s="8"/>
      <c r="K427" s="8" t="s">
        <v>371</v>
      </c>
      <c r="L427" s="8" t="s">
        <v>143</v>
      </c>
      <c r="M427" s="8">
        <f t="shared" si="52"/>
        <v>2</v>
      </c>
      <c r="N427" s="11" t="str">
        <f t="shared" si="53"/>
        <v/>
      </c>
      <c r="O427" s="8"/>
      <c r="P427" s="8"/>
      <c r="Q427" s="8"/>
      <c r="R427" s="11"/>
      <c r="S427" s="11"/>
      <c r="T427" s="11"/>
      <c r="U427" s="11"/>
      <c r="V427" s="8"/>
      <c r="W427" s="8"/>
      <c r="X427" s="8"/>
      <c r="Y427" s="8"/>
      <c r="Z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>
        <v>1</v>
      </c>
      <c r="CT427" s="8"/>
      <c r="CU427" s="8"/>
      <c r="CV427" s="8"/>
      <c r="CW427" s="8"/>
      <c r="CX427" s="8"/>
      <c r="CY427" s="8"/>
      <c r="CZ427" s="8"/>
      <c r="DA427" s="8">
        <v>1</v>
      </c>
      <c r="DB427" s="8"/>
      <c r="DC427" s="8"/>
      <c r="DD427" s="8"/>
      <c r="DE427" s="8"/>
      <c r="DF427" s="8"/>
      <c r="DG427" s="8"/>
      <c r="DH427" s="8"/>
    </row>
    <row r="428" spans="1:112" ht="15" customHeight="1">
      <c r="A428" s="8">
        <v>427</v>
      </c>
      <c r="B428" s="36" t="s">
        <v>781</v>
      </c>
      <c r="C428" t="s">
        <v>768</v>
      </c>
      <c r="D428" s="21" t="s">
        <v>206</v>
      </c>
      <c r="E428" s="28">
        <v>34943</v>
      </c>
      <c r="F428" s="28"/>
      <c r="G428" s="42">
        <v>23</v>
      </c>
      <c r="H428" s="42"/>
      <c r="J428" s="8"/>
      <c r="K428" s="8" t="s">
        <v>371</v>
      </c>
      <c r="L428" s="8" t="s">
        <v>143</v>
      </c>
      <c r="M428" s="8">
        <f t="shared" si="52"/>
        <v>2</v>
      </c>
      <c r="N428" s="11" t="str">
        <f t="shared" si="53"/>
        <v/>
      </c>
      <c r="O428" s="8"/>
      <c r="P428" s="8"/>
      <c r="Q428" s="8"/>
      <c r="R428" s="11"/>
      <c r="S428" s="11"/>
      <c r="T428" s="11"/>
      <c r="U428" s="11"/>
      <c r="V428" s="8"/>
      <c r="W428" s="8"/>
      <c r="X428" s="8"/>
      <c r="Y428" s="8"/>
      <c r="Z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>
        <v>1</v>
      </c>
      <c r="CT428" s="8"/>
      <c r="CU428" s="8"/>
      <c r="CV428" s="8"/>
      <c r="CW428" s="8"/>
      <c r="CX428" s="8"/>
      <c r="CY428" s="8"/>
      <c r="CZ428" s="8"/>
      <c r="DA428" s="8">
        <v>1</v>
      </c>
      <c r="DB428" s="8"/>
      <c r="DC428" s="8"/>
      <c r="DD428" s="8"/>
      <c r="DE428" s="8"/>
      <c r="DF428" s="8"/>
      <c r="DG428" s="8"/>
      <c r="DH428" s="8"/>
    </row>
    <row r="429" spans="1:112" ht="15" customHeight="1">
      <c r="A429" s="8">
        <v>428</v>
      </c>
      <c r="B429" s="36" t="s">
        <v>781</v>
      </c>
      <c r="C429" t="s">
        <v>769</v>
      </c>
      <c r="D429" s="21" t="s">
        <v>206</v>
      </c>
      <c r="E429" s="28">
        <v>35034</v>
      </c>
      <c r="F429" s="28"/>
      <c r="G429" s="42">
        <v>23</v>
      </c>
      <c r="H429" s="42"/>
      <c r="J429" s="8"/>
      <c r="K429" s="8" t="s">
        <v>371</v>
      </c>
      <c r="L429" s="8" t="s">
        <v>143</v>
      </c>
      <c r="M429" s="8">
        <f t="shared" si="52"/>
        <v>2</v>
      </c>
      <c r="N429" s="11" t="str">
        <f t="shared" si="53"/>
        <v/>
      </c>
      <c r="O429" s="8"/>
      <c r="P429" s="8"/>
      <c r="Q429" s="8"/>
      <c r="R429" s="11"/>
      <c r="S429" s="11"/>
      <c r="T429" s="11"/>
      <c r="U429" s="11"/>
      <c r="V429" s="8"/>
      <c r="W429" s="8"/>
      <c r="X429" s="8"/>
      <c r="Y429" s="8"/>
      <c r="Z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>
        <v>1</v>
      </c>
      <c r="CT429" s="8"/>
      <c r="CU429" s="8"/>
      <c r="CV429" s="8"/>
      <c r="CW429" s="8"/>
      <c r="CX429" s="8"/>
      <c r="CY429" s="8"/>
      <c r="CZ429" s="8"/>
      <c r="DA429" s="8">
        <v>1</v>
      </c>
      <c r="DB429" s="8"/>
      <c r="DC429" s="8"/>
      <c r="DD429" s="8"/>
      <c r="DE429" s="8"/>
      <c r="DF429" s="8"/>
      <c r="DG429" s="8"/>
      <c r="DH429" s="8"/>
    </row>
    <row r="430" spans="1:112" ht="15" customHeight="1">
      <c r="A430" s="8">
        <v>429</v>
      </c>
      <c r="B430" s="36" t="s">
        <v>782</v>
      </c>
      <c r="C430" t="s">
        <v>770</v>
      </c>
      <c r="D430" s="21" t="s">
        <v>206</v>
      </c>
      <c r="E430" s="28">
        <v>35125</v>
      </c>
      <c r="F430" s="28"/>
      <c r="G430" s="42">
        <v>23</v>
      </c>
      <c r="H430" s="42"/>
      <c r="J430" s="8"/>
      <c r="K430" s="8" t="s">
        <v>371</v>
      </c>
      <c r="L430" s="8" t="s">
        <v>143</v>
      </c>
      <c r="M430" s="8">
        <f t="shared" si="52"/>
        <v>2</v>
      </c>
      <c r="N430" s="11" t="str">
        <f t="shared" si="53"/>
        <v/>
      </c>
      <c r="O430" s="8"/>
      <c r="P430" s="8"/>
      <c r="Q430" s="8"/>
      <c r="R430" s="11"/>
      <c r="S430" s="11"/>
      <c r="T430" s="11"/>
      <c r="U430" s="11"/>
      <c r="V430" s="8"/>
      <c r="W430" s="8"/>
      <c r="X430" s="8"/>
      <c r="Y430" s="8"/>
      <c r="Z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>
        <v>2</v>
      </c>
      <c r="CT430" s="8"/>
      <c r="CU430" s="8"/>
      <c r="CV430" s="8"/>
      <c r="CW430" s="8"/>
      <c r="CX430" s="8"/>
      <c r="CY430" s="8"/>
      <c r="CZ430" s="8"/>
      <c r="DA430" s="8">
        <v>2</v>
      </c>
      <c r="DB430" s="8"/>
      <c r="DC430" s="8"/>
      <c r="DD430" s="8"/>
      <c r="DE430" s="8"/>
      <c r="DF430" s="8"/>
      <c r="DG430" s="8"/>
      <c r="DH430" s="8"/>
    </row>
    <row r="431" spans="1:112" ht="15" customHeight="1">
      <c r="A431" s="8">
        <v>430</v>
      </c>
      <c r="B431" s="36" t="s">
        <v>782</v>
      </c>
      <c r="C431" t="s">
        <v>771</v>
      </c>
      <c r="D431" s="21" t="s">
        <v>206</v>
      </c>
      <c r="E431" s="28">
        <v>35217</v>
      </c>
      <c r="F431" s="28"/>
      <c r="G431" s="42">
        <v>23</v>
      </c>
      <c r="H431" s="42"/>
      <c r="J431" s="8"/>
      <c r="K431" s="8" t="s">
        <v>371</v>
      </c>
      <c r="L431" s="8" t="s">
        <v>143</v>
      </c>
      <c r="M431" s="8">
        <f t="shared" si="52"/>
        <v>2</v>
      </c>
      <c r="N431" s="11" t="str">
        <f t="shared" si="53"/>
        <v/>
      </c>
      <c r="O431" s="8"/>
      <c r="P431" s="8"/>
      <c r="Q431" s="8"/>
      <c r="R431" s="11"/>
      <c r="S431" s="11"/>
      <c r="T431" s="11"/>
      <c r="U431" s="11"/>
      <c r="V431" s="8"/>
      <c r="W431" s="8"/>
      <c r="X431" s="8"/>
      <c r="Y431" s="8"/>
      <c r="Z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>
        <v>2</v>
      </c>
      <c r="CT431" s="8"/>
      <c r="CU431" s="8"/>
      <c r="CV431" s="8"/>
      <c r="CW431" s="8"/>
      <c r="CX431" s="8"/>
      <c r="CY431" s="8"/>
      <c r="CZ431" s="8"/>
      <c r="DA431" s="8">
        <v>2</v>
      </c>
      <c r="DB431" s="8"/>
      <c r="DC431" s="8"/>
      <c r="DD431" s="8"/>
      <c r="DE431" s="8"/>
      <c r="DF431" s="8"/>
      <c r="DG431" s="8"/>
      <c r="DH431" s="8"/>
    </row>
    <row r="432" spans="1:112" ht="15" customHeight="1">
      <c r="A432" s="8">
        <v>431</v>
      </c>
      <c r="B432" s="36" t="s">
        <v>782</v>
      </c>
      <c r="C432" t="s">
        <v>772</v>
      </c>
      <c r="D432" s="21" t="s">
        <v>206</v>
      </c>
      <c r="E432" s="28">
        <v>35309</v>
      </c>
      <c r="F432" s="28"/>
      <c r="G432" s="42">
        <v>23</v>
      </c>
      <c r="H432" s="42"/>
      <c r="J432" s="8"/>
      <c r="K432" s="8" t="s">
        <v>371</v>
      </c>
      <c r="L432" s="8" t="s">
        <v>143</v>
      </c>
      <c r="M432" s="8">
        <f t="shared" si="52"/>
        <v>2</v>
      </c>
      <c r="N432" s="11" t="str">
        <f t="shared" si="53"/>
        <v/>
      </c>
      <c r="O432" s="8"/>
      <c r="P432" s="8"/>
      <c r="Q432" s="8"/>
      <c r="R432" s="11"/>
      <c r="S432" s="11"/>
      <c r="T432" s="11"/>
      <c r="U432" s="11"/>
      <c r="V432" s="8"/>
      <c r="W432" s="8"/>
      <c r="X432" s="8"/>
      <c r="Y432" s="8"/>
      <c r="Z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>
        <v>2</v>
      </c>
      <c r="CT432" s="8"/>
      <c r="CU432" s="8"/>
      <c r="CV432" s="8"/>
      <c r="CW432" s="8"/>
      <c r="CX432" s="8"/>
      <c r="CY432" s="8"/>
      <c r="CZ432" s="8"/>
      <c r="DA432" s="8">
        <v>2</v>
      </c>
      <c r="DB432" s="8"/>
      <c r="DC432" s="8"/>
      <c r="DD432" s="8"/>
      <c r="DE432" s="8"/>
      <c r="DF432" s="8"/>
      <c r="DG432" s="8"/>
      <c r="DH432" s="8"/>
    </row>
    <row r="433" spans="1:112" ht="15" customHeight="1">
      <c r="A433" s="8">
        <v>432</v>
      </c>
      <c r="B433" s="36" t="s">
        <v>783</v>
      </c>
      <c r="C433" t="s">
        <v>773</v>
      </c>
      <c r="D433" s="21" t="s">
        <v>206</v>
      </c>
      <c r="E433" s="28">
        <v>35431</v>
      </c>
      <c r="F433" s="28"/>
      <c r="G433" s="42">
        <v>23</v>
      </c>
      <c r="H433" s="42">
        <v>24</v>
      </c>
      <c r="J433" s="8"/>
      <c r="K433" s="8" t="s">
        <v>371</v>
      </c>
      <c r="L433" s="8" t="s">
        <v>143</v>
      </c>
      <c r="M433" s="8">
        <f t="shared" si="52"/>
        <v>1</v>
      </c>
      <c r="N433" s="11" t="str">
        <f t="shared" si="53"/>
        <v/>
      </c>
      <c r="O433" s="8"/>
      <c r="P433" s="8"/>
      <c r="Q433" s="8"/>
      <c r="R433" s="11"/>
      <c r="S433" s="11"/>
      <c r="T433" s="11"/>
      <c r="U433" s="11"/>
      <c r="V433" s="8"/>
      <c r="W433" s="8"/>
      <c r="X433" s="8"/>
      <c r="Y433" s="8"/>
      <c r="Z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>
        <v>3</v>
      </c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</row>
    <row r="434" spans="1:112" ht="15" customHeight="1">
      <c r="A434" s="8">
        <v>433</v>
      </c>
      <c r="B434" s="36" t="s">
        <v>783</v>
      </c>
      <c r="C434" t="s">
        <v>888</v>
      </c>
      <c r="D434" s="21" t="s">
        <v>206</v>
      </c>
      <c r="E434" s="28">
        <v>35521</v>
      </c>
      <c r="F434" s="28"/>
      <c r="G434" s="42">
        <v>24</v>
      </c>
      <c r="H434" s="42"/>
      <c r="J434" s="8"/>
      <c r="K434" s="8" t="s">
        <v>371</v>
      </c>
      <c r="L434" s="8" t="s">
        <v>143</v>
      </c>
      <c r="M434" s="8">
        <f t="shared" si="52"/>
        <v>1</v>
      </c>
      <c r="N434" s="11" t="str">
        <f t="shared" si="53"/>
        <v/>
      </c>
      <c r="O434" s="8"/>
      <c r="P434" s="8"/>
      <c r="Q434" s="8"/>
      <c r="R434" s="11"/>
      <c r="S434" s="11"/>
      <c r="T434" s="11"/>
      <c r="U434" s="11"/>
      <c r="V434" s="8"/>
      <c r="W434" s="8"/>
      <c r="X434" s="8"/>
      <c r="Y434" s="8"/>
      <c r="Z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>
        <v>3</v>
      </c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</row>
    <row r="435" spans="1:112" ht="15" customHeight="1">
      <c r="A435" s="8">
        <v>434</v>
      </c>
      <c r="B435" s="36" t="s">
        <v>783</v>
      </c>
      <c r="C435" t="s">
        <v>774</v>
      </c>
      <c r="D435" s="21" t="s">
        <v>206</v>
      </c>
      <c r="E435" s="28">
        <v>35612</v>
      </c>
      <c r="F435" s="28"/>
      <c r="G435" s="42">
        <v>24</v>
      </c>
      <c r="H435" s="42"/>
      <c r="J435" s="8"/>
      <c r="K435" s="8" t="s">
        <v>371</v>
      </c>
      <c r="L435" s="8" t="s">
        <v>143</v>
      </c>
      <c r="M435" s="8">
        <f t="shared" si="52"/>
        <v>1</v>
      </c>
      <c r="N435" s="11" t="str">
        <f t="shared" si="53"/>
        <v/>
      </c>
      <c r="O435" s="8"/>
      <c r="P435" s="8"/>
      <c r="Q435" s="8"/>
      <c r="R435" s="11"/>
      <c r="S435" s="11"/>
      <c r="T435" s="11"/>
      <c r="U435" s="11"/>
      <c r="V435" s="8"/>
      <c r="W435" s="8"/>
      <c r="X435" s="8"/>
      <c r="Y435" s="8"/>
      <c r="Z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>
        <v>3</v>
      </c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</row>
    <row r="436" spans="1:112" ht="15" customHeight="1">
      <c r="A436" s="8">
        <v>435</v>
      </c>
      <c r="B436" s="36" t="s">
        <v>783</v>
      </c>
      <c r="C436" t="s">
        <v>775</v>
      </c>
      <c r="D436" s="21" t="s">
        <v>206</v>
      </c>
      <c r="E436" s="28">
        <v>35704</v>
      </c>
      <c r="F436" s="28"/>
      <c r="G436" s="42">
        <v>24</v>
      </c>
      <c r="H436" s="42"/>
      <c r="J436" s="8"/>
      <c r="K436" s="8" t="s">
        <v>371</v>
      </c>
      <c r="L436" s="8" t="s">
        <v>143</v>
      </c>
      <c r="M436" s="8">
        <f t="shared" si="52"/>
        <v>1</v>
      </c>
      <c r="N436" s="11" t="str">
        <f t="shared" si="53"/>
        <v/>
      </c>
      <c r="O436" s="8"/>
      <c r="P436" s="8"/>
      <c r="Q436" s="8"/>
      <c r="R436" s="11"/>
      <c r="S436" s="11"/>
      <c r="T436" s="11"/>
      <c r="U436" s="11"/>
      <c r="V436" s="8"/>
      <c r="W436" s="8"/>
      <c r="X436" s="8"/>
      <c r="Y436" s="8"/>
      <c r="Z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>
        <v>3</v>
      </c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</row>
    <row r="437" spans="1:112" ht="15" customHeight="1">
      <c r="A437" s="8">
        <v>436</v>
      </c>
      <c r="B437" s="36" t="s">
        <v>783</v>
      </c>
      <c r="C437" t="s">
        <v>776</v>
      </c>
      <c r="D437" s="21" t="s">
        <v>206</v>
      </c>
      <c r="E437" s="28">
        <v>35796</v>
      </c>
      <c r="F437" s="28"/>
      <c r="G437" s="42">
        <v>24</v>
      </c>
      <c r="H437" s="42"/>
      <c r="J437" s="8"/>
      <c r="K437" s="8" t="s">
        <v>371</v>
      </c>
      <c r="L437" s="8" t="s">
        <v>143</v>
      </c>
      <c r="M437" s="8">
        <f t="shared" si="52"/>
        <v>1</v>
      </c>
      <c r="N437" s="11" t="str">
        <f t="shared" si="53"/>
        <v/>
      </c>
      <c r="O437" s="8"/>
      <c r="P437" s="8"/>
      <c r="Q437" s="8"/>
      <c r="R437" s="11"/>
      <c r="S437" s="11"/>
      <c r="T437" s="11"/>
      <c r="U437" s="11"/>
      <c r="V437" s="8"/>
      <c r="W437" s="8"/>
      <c r="X437" s="8"/>
      <c r="Y437" s="8"/>
      <c r="Z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>
        <v>3</v>
      </c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</row>
    <row r="438" spans="1:112" ht="15" customHeight="1">
      <c r="A438" s="8">
        <v>437</v>
      </c>
      <c r="B438" s="36" t="s">
        <v>780</v>
      </c>
      <c r="C438" t="s">
        <v>777</v>
      </c>
      <c r="D438" s="21" t="s">
        <v>206</v>
      </c>
      <c r="E438" s="28">
        <v>35916</v>
      </c>
      <c r="F438" s="28"/>
      <c r="G438" s="42">
        <v>24</v>
      </c>
      <c r="H438" s="42"/>
      <c r="J438" s="8"/>
      <c r="K438" s="8" t="s">
        <v>371</v>
      </c>
      <c r="L438" s="8" t="s">
        <v>143</v>
      </c>
      <c r="M438" s="8">
        <f t="shared" si="52"/>
        <v>1</v>
      </c>
      <c r="N438" s="11" t="str">
        <f t="shared" si="53"/>
        <v/>
      </c>
      <c r="O438" s="8"/>
      <c r="P438" s="8"/>
      <c r="Q438" s="8"/>
      <c r="R438" s="11"/>
      <c r="S438" s="11"/>
      <c r="T438" s="11"/>
      <c r="U438" s="11"/>
      <c r="V438" s="8"/>
      <c r="W438" s="8"/>
      <c r="X438" s="8"/>
      <c r="Y438" s="8"/>
      <c r="Z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>
        <v>4</v>
      </c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</row>
    <row r="439" spans="1:112" ht="15" customHeight="1">
      <c r="A439" s="8">
        <v>438</v>
      </c>
      <c r="B439" s="36" t="s">
        <v>780</v>
      </c>
      <c r="C439" t="s">
        <v>778</v>
      </c>
      <c r="D439" s="21" t="s">
        <v>206</v>
      </c>
      <c r="E439" s="28">
        <v>36008</v>
      </c>
      <c r="F439" s="28"/>
      <c r="G439" s="42">
        <v>24</v>
      </c>
      <c r="H439" s="42"/>
      <c r="J439" s="8"/>
      <c r="K439" s="8" t="s">
        <v>371</v>
      </c>
      <c r="L439" s="8" t="s">
        <v>143</v>
      </c>
      <c r="M439" s="8">
        <f t="shared" si="52"/>
        <v>1</v>
      </c>
      <c r="N439" s="11" t="str">
        <f t="shared" si="53"/>
        <v/>
      </c>
      <c r="O439" s="8"/>
      <c r="P439" s="8"/>
      <c r="Q439" s="8"/>
      <c r="R439" s="11"/>
      <c r="S439" s="11"/>
      <c r="T439" s="11"/>
      <c r="U439" s="11"/>
      <c r="V439" s="8"/>
      <c r="W439" s="8"/>
      <c r="X439" s="8"/>
      <c r="Y439" s="8"/>
      <c r="Z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>
        <v>4</v>
      </c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</row>
    <row r="440" spans="1:112" ht="15" customHeight="1">
      <c r="A440" s="8">
        <v>439</v>
      </c>
      <c r="B440" s="36" t="s">
        <v>780</v>
      </c>
      <c r="C440" t="s">
        <v>779</v>
      </c>
      <c r="D440" s="21" t="s">
        <v>206</v>
      </c>
      <c r="E440" s="28">
        <v>36130</v>
      </c>
      <c r="F440" s="28"/>
      <c r="G440" s="42">
        <v>24</v>
      </c>
      <c r="H440" s="42"/>
      <c r="J440" s="8"/>
      <c r="K440" s="8" t="s">
        <v>371</v>
      </c>
      <c r="L440" s="8" t="s">
        <v>143</v>
      </c>
      <c r="M440" s="8">
        <f t="shared" si="52"/>
        <v>1</v>
      </c>
      <c r="N440" s="11" t="str">
        <f t="shared" si="53"/>
        <v/>
      </c>
      <c r="O440" s="8"/>
      <c r="P440" s="8"/>
      <c r="Q440" s="8"/>
      <c r="R440" s="11"/>
      <c r="S440" s="11"/>
      <c r="T440" s="11"/>
      <c r="U440" s="11"/>
      <c r="V440" s="8"/>
      <c r="W440" s="8"/>
      <c r="X440" s="8"/>
      <c r="Y440" s="8"/>
      <c r="Z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>
        <v>4</v>
      </c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</row>
    <row r="441" spans="1:112" ht="15" customHeight="1">
      <c r="A441" s="8">
        <v>440</v>
      </c>
      <c r="B441" s="36" t="s">
        <v>517</v>
      </c>
      <c r="C441" t="s">
        <v>518</v>
      </c>
      <c r="D441" s="21" t="s">
        <v>22</v>
      </c>
      <c r="E441" s="28">
        <v>38937</v>
      </c>
      <c r="F441" s="28"/>
      <c r="G441" s="42">
        <v>25</v>
      </c>
      <c r="H441" s="42"/>
      <c r="J441" s="8"/>
      <c r="K441" s="8" t="s">
        <v>149</v>
      </c>
      <c r="L441" s="8" t="s">
        <v>143</v>
      </c>
      <c r="M441" s="8">
        <f t="shared" si="52"/>
        <v>4</v>
      </c>
      <c r="N441" s="11">
        <f t="shared" si="53"/>
        <v>9</v>
      </c>
      <c r="O441" s="8"/>
      <c r="P441" s="8"/>
      <c r="Q441" s="8"/>
      <c r="R441" s="11"/>
      <c r="S441" s="11">
        <f>(3.7+3.5)/2/4*10</f>
        <v>9</v>
      </c>
      <c r="T441" s="11"/>
      <c r="U441" s="11"/>
      <c r="V441" s="8"/>
      <c r="W441" s="8"/>
      <c r="X441" s="8"/>
      <c r="Y441" s="8"/>
      <c r="Z441" s="8"/>
      <c r="AB441" s="8">
        <v>12</v>
      </c>
      <c r="AQ441" s="8"/>
      <c r="AR441" s="8"/>
      <c r="AS441" s="8"/>
      <c r="AT441" s="8"/>
      <c r="AU441" s="8">
        <v>9</v>
      </c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>
        <v>7</v>
      </c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</row>
    <row r="442" spans="1:112" ht="15" customHeight="1">
      <c r="A442" s="8">
        <v>441</v>
      </c>
      <c r="B442" s="36" t="s">
        <v>472</v>
      </c>
      <c r="C442" t="s">
        <v>313</v>
      </c>
      <c r="D442" s="21" t="s">
        <v>20</v>
      </c>
      <c r="E442" s="28">
        <v>36438</v>
      </c>
      <c r="F442" s="28"/>
      <c r="G442" s="42">
        <v>25</v>
      </c>
      <c r="H442" s="42"/>
      <c r="J442" s="8"/>
      <c r="K442" s="8" t="s">
        <v>48</v>
      </c>
      <c r="L442" s="8" t="s">
        <v>143</v>
      </c>
      <c r="M442" s="8">
        <f t="shared" si="52"/>
        <v>6</v>
      </c>
      <c r="N442" s="11">
        <f t="shared" si="53"/>
        <v>8.1</v>
      </c>
      <c r="O442" s="8">
        <v>177</v>
      </c>
      <c r="P442" s="8" t="s">
        <v>271</v>
      </c>
      <c r="Q442" s="8" t="str">
        <f t="shared" ref="Q442:Q497" si="56">IF(R442="","",IF(R442&lt;6,"6: Mediocre",IF(R442&lt;7,"5: Okay",IF(R442&lt;8,"4: Good",IF(R442&lt;9,"3: Very Good",IF(R442&lt;=9.5,"2: Incredible","1: Masterpiece"))))))</f>
        <v>3: Very Good</v>
      </c>
      <c r="R442" s="11">
        <f t="shared" ref="R442:R497" si="57">IFERROR(ROUND(AVERAGE(V442:Z442),1),"")</f>
        <v>8.1</v>
      </c>
      <c r="S442" s="11"/>
      <c r="T442" s="11"/>
      <c r="U442" s="11"/>
      <c r="V442" s="8">
        <v>7.8</v>
      </c>
      <c r="W442" s="8">
        <v>8.1999999999999993</v>
      </c>
      <c r="X442" s="8">
        <v>8.6</v>
      </c>
      <c r="Y442" s="8">
        <v>8</v>
      </c>
      <c r="Z442" s="8">
        <v>8</v>
      </c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>
        <v>12</v>
      </c>
      <c r="CC442" s="8"/>
      <c r="CD442" s="8"/>
      <c r="CE442" s="8">
        <v>4</v>
      </c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>
        <v>11</v>
      </c>
      <c r="CU442" s="8"/>
      <c r="CV442" s="8"/>
      <c r="CW442" s="8"/>
      <c r="CX442" s="8"/>
      <c r="CY442" s="8">
        <v>7</v>
      </c>
      <c r="CZ442" s="8"/>
      <c r="DA442" s="8">
        <v>3</v>
      </c>
      <c r="DB442" s="8"/>
      <c r="DC442" s="8"/>
      <c r="DD442" s="8"/>
      <c r="DE442" s="8"/>
      <c r="DF442" s="8"/>
      <c r="DG442" s="8"/>
      <c r="DH442" s="8"/>
    </row>
    <row r="443" spans="1:112" ht="15" customHeight="1">
      <c r="A443" s="8">
        <v>442</v>
      </c>
      <c r="B443" s="36" t="s">
        <v>474</v>
      </c>
      <c r="C443" t="s">
        <v>337</v>
      </c>
      <c r="D443" s="21" t="s">
        <v>326</v>
      </c>
      <c r="E443" s="28">
        <v>36567</v>
      </c>
      <c r="F443" s="28"/>
      <c r="G443" s="42">
        <v>25</v>
      </c>
      <c r="H443" s="42"/>
      <c r="J443" s="8"/>
      <c r="K443" s="8" t="s">
        <v>48</v>
      </c>
      <c r="L443" s="8" t="s">
        <v>143</v>
      </c>
      <c r="M443" s="8">
        <f t="shared" si="52"/>
        <v>4</v>
      </c>
      <c r="N443" s="11">
        <f t="shared" si="53"/>
        <v>7.3</v>
      </c>
      <c r="O443" s="8">
        <v>178</v>
      </c>
      <c r="P443" s="8" t="s">
        <v>271</v>
      </c>
      <c r="Q443" s="8" t="str">
        <f t="shared" si="56"/>
        <v>4: Good</v>
      </c>
      <c r="R443" s="11">
        <f t="shared" si="57"/>
        <v>7.3</v>
      </c>
      <c r="S443" s="11"/>
      <c r="T443" s="11"/>
      <c r="U443" s="11"/>
      <c r="V443" s="8">
        <v>6.3</v>
      </c>
      <c r="W443" s="8">
        <v>8.3000000000000007</v>
      </c>
      <c r="X443" s="8">
        <v>7</v>
      </c>
      <c r="Y443" s="8">
        <v>7.7</v>
      </c>
      <c r="Z443" s="8">
        <v>7</v>
      </c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>
        <v>8</v>
      </c>
      <c r="CZ443" s="8"/>
      <c r="DA443" s="8">
        <v>4</v>
      </c>
      <c r="DB443" s="8">
        <v>6</v>
      </c>
      <c r="DC443" s="8"/>
      <c r="DD443" s="8"/>
      <c r="DE443" s="8"/>
      <c r="DF443" s="8"/>
      <c r="DG443" s="8"/>
      <c r="DH443" s="8"/>
    </row>
    <row r="444" spans="1:112" ht="15" customHeight="1">
      <c r="A444" s="8">
        <v>443</v>
      </c>
      <c r="B444" s="36" t="s">
        <v>474</v>
      </c>
      <c r="C444" t="s">
        <v>338</v>
      </c>
      <c r="D444" s="21" t="s">
        <v>326</v>
      </c>
      <c r="E444" s="28">
        <v>36683</v>
      </c>
      <c r="F444" s="28"/>
      <c r="G444" s="42">
        <v>25</v>
      </c>
      <c r="H444" s="42"/>
      <c r="J444" s="8"/>
      <c r="K444" s="8" t="s">
        <v>48</v>
      </c>
      <c r="L444" s="8" t="s">
        <v>143</v>
      </c>
      <c r="M444" s="8">
        <f t="shared" si="52"/>
        <v>4</v>
      </c>
      <c r="N444" s="11">
        <f t="shared" si="53"/>
        <v>7.3</v>
      </c>
      <c r="O444" s="8">
        <v>179</v>
      </c>
      <c r="P444" s="8" t="s">
        <v>271</v>
      </c>
      <c r="Q444" s="8" t="str">
        <f t="shared" si="56"/>
        <v>4: Good</v>
      </c>
      <c r="R444" s="11">
        <f t="shared" si="57"/>
        <v>7.3</v>
      </c>
      <c r="S444" s="11"/>
      <c r="T444" s="11"/>
      <c r="U444" s="11"/>
      <c r="V444" s="8">
        <v>6.3</v>
      </c>
      <c r="W444" s="8">
        <v>8.3000000000000007</v>
      </c>
      <c r="X444" s="8">
        <v>7</v>
      </c>
      <c r="Y444" s="8">
        <v>7.7</v>
      </c>
      <c r="Z444" s="8">
        <v>7</v>
      </c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>
        <v>9</v>
      </c>
      <c r="CZ444" s="8"/>
      <c r="DA444" s="8">
        <v>5</v>
      </c>
      <c r="DB444" s="8">
        <v>7</v>
      </c>
      <c r="DC444" s="8"/>
      <c r="DD444" s="8"/>
      <c r="DE444" s="8"/>
      <c r="DF444" s="8"/>
      <c r="DG444" s="8"/>
      <c r="DH444" s="8"/>
    </row>
    <row r="445" spans="1:112" ht="15" customHeight="1">
      <c r="A445" s="8">
        <v>444</v>
      </c>
      <c r="B445" s="36" t="s">
        <v>475</v>
      </c>
      <c r="C445" t="s">
        <v>336</v>
      </c>
      <c r="D445" s="21" t="s">
        <v>125</v>
      </c>
      <c r="E445" s="28">
        <v>36749</v>
      </c>
      <c r="F445" s="28"/>
      <c r="G445" s="42">
        <v>25</v>
      </c>
      <c r="H445" s="42"/>
      <c r="J445" s="8"/>
      <c r="K445" s="8" t="s">
        <v>48</v>
      </c>
      <c r="L445" s="8" t="s">
        <v>143</v>
      </c>
      <c r="M445" s="8">
        <f t="shared" si="52"/>
        <v>3</v>
      </c>
      <c r="N445" s="11">
        <f t="shared" si="53"/>
        <v>6.99</v>
      </c>
      <c r="O445" s="8">
        <v>180</v>
      </c>
      <c r="P445" s="8" t="s">
        <v>271</v>
      </c>
      <c r="Q445" s="8" t="str">
        <f t="shared" si="56"/>
        <v>5: Okay</v>
      </c>
      <c r="R445" s="11">
        <f t="shared" si="57"/>
        <v>6.6</v>
      </c>
      <c r="S445" s="11"/>
      <c r="T445" s="11"/>
      <c r="U445" s="11">
        <f>3.69/5*10</f>
        <v>7.38</v>
      </c>
      <c r="V445" s="8">
        <v>5.5</v>
      </c>
      <c r="W445" s="8">
        <v>7.5</v>
      </c>
      <c r="X445" s="8">
        <v>7</v>
      </c>
      <c r="Y445" s="8">
        <v>7</v>
      </c>
      <c r="Z445" s="8">
        <v>6</v>
      </c>
      <c r="AA445" s="8">
        <v>7</v>
      </c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>
        <v>10</v>
      </c>
      <c r="CZ445" s="8"/>
      <c r="DA445" s="8"/>
      <c r="DB445" s="8"/>
      <c r="DC445" s="8"/>
      <c r="DD445" s="8"/>
      <c r="DE445" s="8"/>
      <c r="DF445" s="8"/>
      <c r="DG445" s="8"/>
      <c r="DH445" s="8"/>
    </row>
    <row r="446" spans="1:112" ht="15" customHeight="1">
      <c r="A446" s="8">
        <v>445</v>
      </c>
      <c r="B446" s="36" t="s">
        <v>475</v>
      </c>
      <c r="C446" t="s">
        <v>335</v>
      </c>
      <c r="D446" s="21" t="s">
        <v>125</v>
      </c>
      <c r="E446" s="28">
        <v>36800</v>
      </c>
      <c r="F446" s="28"/>
      <c r="G446" s="42">
        <v>25</v>
      </c>
      <c r="H446" s="42"/>
      <c r="J446" s="8"/>
      <c r="K446" s="8" t="s">
        <v>48</v>
      </c>
      <c r="L446" s="8" t="s">
        <v>143</v>
      </c>
      <c r="M446" s="8">
        <f t="shared" si="52"/>
        <v>3</v>
      </c>
      <c r="N446" s="11">
        <f t="shared" si="53"/>
        <v>6.9399999999999995</v>
      </c>
      <c r="O446" s="8">
        <v>181</v>
      </c>
      <c r="P446" s="8" t="s">
        <v>271</v>
      </c>
      <c r="Q446" s="8" t="str">
        <f t="shared" si="56"/>
        <v>5: Okay</v>
      </c>
      <c r="R446" s="11">
        <f t="shared" si="57"/>
        <v>6.6</v>
      </c>
      <c r="S446" s="11"/>
      <c r="T446" s="11"/>
      <c r="U446" s="11">
        <f>3.64/5*10</f>
        <v>7.2799999999999994</v>
      </c>
      <c r="V446" s="8">
        <v>5.5</v>
      </c>
      <c r="W446" s="8">
        <v>7.5</v>
      </c>
      <c r="X446" s="8">
        <v>7</v>
      </c>
      <c r="Y446" s="8">
        <v>7</v>
      </c>
      <c r="Z446" s="8">
        <v>6</v>
      </c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>
        <v>5</v>
      </c>
      <c r="CT446" s="8"/>
      <c r="CU446" s="8"/>
      <c r="CV446" s="8"/>
      <c r="CW446" s="8"/>
      <c r="CX446" s="8"/>
      <c r="CY446" s="8">
        <v>11</v>
      </c>
      <c r="CZ446" s="8"/>
      <c r="DA446" s="8"/>
      <c r="DB446" s="8"/>
      <c r="DC446" s="8"/>
      <c r="DD446" s="8"/>
      <c r="DE446" s="8"/>
      <c r="DF446" s="8"/>
      <c r="DG446" s="8"/>
      <c r="DH446" s="8"/>
    </row>
    <row r="447" spans="1:112" ht="15" customHeight="1">
      <c r="A447" s="8">
        <v>446</v>
      </c>
      <c r="B447" s="36" t="s">
        <v>472</v>
      </c>
      <c r="C447" t="s">
        <v>314</v>
      </c>
      <c r="D447" s="21" t="s">
        <v>188</v>
      </c>
      <c r="E447" s="28">
        <v>36830</v>
      </c>
      <c r="F447" s="28"/>
      <c r="G447" s="42">
        <v>26</v>
      </c>
      <c r="H447" s="42"/>
      <c r="J447" s="8"/>
      <c r="K447" s="8" t="s">
        <v>48</v>
      </c>
      <c r="L447" s="8" t="s">
        <v>143</v>
      </c>
      <c r="M447" s="8">
        <f t="shared" si="52"/>
        <v>4</v>
      </c>
      <c r="N447" s="11">
        <f t="shared" si="53"/>
        <v>7.3</v>
      </c>
      <c r="O447" s="8">
        <v>182</v>
      </c>
      <c r="P447" s="8" t="s">
        <v>271</v>
      </c>
      <c r="Q447" s="8" t="str">
        <f t="shared" si="56"/>
        <v>4: Good</v>
      </c>
      <c r="R447" s="11">
        <f t="shared" si="57"/>
        <v>7.3</v>
      </c>
      <c r="S447" s="11"/>
      <c r="T447" s="11"/>
      <c r="U447" s="11"/>
      <c r="V447" s="8">
        <v>6</v>
      </c>
      <c r="W447" s="8">
        <v>8.5</v>
      </c>
      <c r="X447" s="8">
        <v>7.5</v>
      </c>
      <c r="Y447" s="8">
        <v>8</v>
      </c>
      <c r="Z447" s="8">
        <v>6.5</v>
      </c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>
        <v>6</v>
      </c>
      <c r="CT447" s="8"/>
      <c r="CU447" s="8"/>
      <c r="CV447" s="8"/>
      <c r="CW447" s="8"/>
      <c r="CX447" s="8"/>
      <c r="CY447" s="8">
        <v>12</v>
      </c>
      <c r="CZ447" s="8"/>
      <c r="DA447" s="8">
        <v>6</v>
      </c>
      <c r="DB447" s="8"/>
      <c r="DC447" s="8"/>
      <c r="DD447" s="8"/>
      <c r="DE447" s="8"/>
      <c r="DF447" s="8"/>
      <c r="DG447" s="8"/>
      <c r="DH447" s="8"/>
    </row>
    <row r="448" spans="1:112" ht="15" customHeight="1">
      <c r="A448" s="8">
        <v>447</v>
      </c>
      <c r="B448" s="36" t="s">
        <v>472</v>
      </c>
      <c r="C448" t="s">
        <v>315</v>
      </c>
      <c r="D448" s="21" t="s">
        <v>324</v>
      </c>
      <c r="E448" s="28">
        <v>37257</v>
      </c>
      <c r="F448" s="28"/>
      <c r="G448" s="42">
        <v>26</v>
      </c>
      <c r="H448" s="42"/>
      <c r="J448" s="8"/>
      <c r="K448" s="8" t="s">
        <v>149</v>
      </c>
      <c r="L448" s="8" t="s">
        <v>143</v>
      </c>
      <c r="M448" s="8">
        <f t="shared" si="52"/>
        <v>0</v>
      </c>
      <c r="N448" s="11">
        <f t="shared" si="53"/>
        <v>7.1999999999999993</v>
      </c>
      <c r="O448" s="8"/>
      <c r="P448" s="8"/>
      <c r="Q448" s="8" t="str">
        <f t="shared" si="56"/>
        <v/>
      </c>
      <c r="R448" s="11"/>
      <c r="S448" s="11"/>
      <c r="T448" s="11"/>
      <c r="U448" s="11">
        <f>3.6/5*10</f>
        <v>7.1999999999999993</v>
      </c>
      <c r="V448" s="8"/>
      <c r="W448" s="8"/>
      <c r="X448" s="8"/>
      <c r="Y448" s="8"/>
      <c r="Z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</row>
    <row r="449" spans="1:112" ht="15" customHeight="1">
      <c r="A449" s="8">
        <v>448</v>
      </c>
      <c r="B449" s="36" t="s">
        <v>860</v>
      </c>
      <c r="C449" t="s">
        <v>844</v>
      </c>
      <c r="D449" s="21" t="s">
        <v>324</v>
      </c>
      <c r="E449" s="46">
        <v>37246</v>
      </c>
      <c r="F449" s="28"/>
      <c r="G449" s="42">
        <v>26</v>
      </c>
      <c r="H449" s="42"/>
      <c r="J449" s="8"/>
      <c r="K449" s="8" t="s">
        <v>149</v>
      </c>
      <c r="L449" s="8" t="s">
        <v>143</v>
      </c>
      <c r="M449" s="8">
        <f t="shared" si="52"/>
        <v>0</v>
      </c>
      <c r="N449" s="11" t="str">
        <f t="shared" si="53"/>
        <v/>
      </c>
      <c r="O449" s="8"/>
      <c r="P449" s="8"/>
      <c r="Q449" s="8"/>
      <c r="R449" s="11"/>
      <c r="S449" s="11"/>
      <c r="T449" s="11"/>
      <c r="U449" s="11"/>
      <c r="V449" s="8"/>
      <c r="W449" s="8"/>
      <c r="X449" s="8"/>
      <c r="Y449" s="8"/>
      <c r="Z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</row>
    <row r="450" spans="1:112" ht="15" customHeight="1">
      <c r="A450" s="8">
        <v>449</v>
      </c>
      <c r="B450" s="36" t="s">
        <v>860</v>
      </c>
      <c r="C450" t="s">
        <v>845</v>
      </c>
      <c r="D450" s="21" t="s">
        <v>324</v>
      </c>
      <c r="E450" s="46">
        <v>37288</v>
      </c>
      <c r="F450" s="28"/>
      <c r="G450" s="42">
        <v>26</v>
      </c>
      <c r="H450" s="42"/>
      <c r="J450" s="8"/>
      <c r="K450" s="8" t="s">
        <v>149</v>
      </c>
      <c r="L450" s="8" t="s">
        <v>143</v>
      </c>
      <c r="M450" s="8">
        <f t="shared" si="52"/>
        <v>0</v>
      </c>
      <c r="N450" s="11" t="str">
        <f t="shared" si="53"/>
        <v/>
      </c>
      <c r="O450" s="8"/>
      <c r="P450" s="8"/>
      <c r="Q450" s="8"/>
      <c r="R450" s="11"/>
      <c r="S450" s="11"/>
      <c r="T450" s="11"/>
      <c r="U450" s="11"/>
      <c r="V450" s="8"/>
      <c r="W450" s="8"/>
      <c r="X450" s="8"/>
      <c r="Y450" s="8"/>
      <c r="Z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</row>
    <row r="451" spans="1:112" ht="15" customHeight="1">
      <c r="A451" s="8">
        <v>450</v>
      </c>
      <c r="B451" s="36" t="s">
        <v>860</v>
      </c>
      <c r="C451" t="s">
        <v>846</v>
      </c>
      <c r="D451" s="21" t="s">
        <v>324</v>
      </c>
      <c r="E451" s="46">
        <v>37347</v>
      </c>
      <c r="F451" s="28"/>
      <c r="G451" s="42">
        <v>26</v>
      </c>
      <c r="H451" s="42"/>
      <c r="J451" s="8"/>
      <c r="K451" s="8" t="s">
        <v>149</v>
      </c>
      <c r="L451" s="8" t="s">
        <v>143</v>
      </c>
      <c r="M451" s="8">
        <f t="shared" si="52"/>
        <v>0</v>
      </c>
      <c r="N451" s="11" t="str">
        <f t="shared" si="53"/>
        <v/>
      </c>
      <c r="O451" s="8"/>
      <c r="P451" s="8"/>
      <c r="Q451" s="8"/>
      <c r="R451" s="11"/>
      <c r="S451" s="11"/>
      <c r="T451" s="11"/>
      <c r="U451" s="11"/>
      <c r="V451" s="8"/>
      <c r="W451" s="8"/>
      <c r="X451" s="8"/>
      <c r="Y451" s="8"/>
      <c r="Z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</row>
    <row r="452" spans="1:112" ht="15" customHeight="1">
      <c r="A452" s="8">
        <v>451</v>
      </c>
      <c r="B452" s="36" t="s">
        <v>860</v>
      </c>
      <c r="C452" t="s">
        <v>847</v>
      </c>
      <c r="D452" s="21" t="s">
        <v>324</v>
      </c>
      <c r="E452" s="46">
        <v>37512</v>
      </c>
      <c r="F452" s="28"/>
      <c r="G452" s="42">
        <v>26</v>
      </c>
      <c r="H452" s="42"/>
      <c r="J452" s="8"/>
      <c r="K452" s="8" t="s">
        <v>149</v>
      </c>
      <c r="L452" s="8" t="s">
        <v>143</v>
      </c>
      <c r="M452" s="8">
        <f t="shared" si="52"/>
        <v>0</v>
      </c>
      <c r="N452" s="11" t="str">
        <f t="shared" si="53"/>
        <v/>
      </c>
      <c r="O452" s="8"/>
      <c r="P452" s="8"/>
      <c r="Q452" s="8"/>
      <c r="R452" s="11"/>
      <c r="S452" s="11"/>
      <c r="T452" s="11"/>
      <c r="U452" s="11"/>
      <c r="V452" s="8"/>
      <c r="W452" s="8"/>
      <c r="X452" s="8"/>
      <c r="Y452" s="8"/>
      <c r="Z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</row>
    <row r="453" spans="1:112" ht="15" customHeight="1">
      <c r="A453" s="8">
        <v>452</v>
      </c>
      <c r="B453" s="36" t="s">
        <v>860</v>
      </c>
      <c r="C453" t="s">
        <v>848</v>
      </c>
      <c r="D453" s="21" t="s">
        <v>324</v>
      </c>
      <c r="E453" s="46">
        <v>37565</v>
      </c>
      <c r="F453" s="28"/>
      <c r="G453" s="42">
        <v>26</v>
      </c>
      <c r="H453" s="42"/>
      <c r="J453" s="8"/>
      <c r="K453" s="8" t="s">
        <v>149</v>
      </c>
      <c r="L453" s="8" t="s">
        <v>143</v>
      </c>
      <c r="M453" s="8">
        <f t="shared" si="52"/>
        <v>0</v>
      </c>
      <c r="N453" s="11" t="str">
        <f t="shared" si="53"/>
        <v/>
      </c>
      <c r="O453" s="8"/>
      <c r="P453" s="8"/>
      <c r="Q453" s="8"/>
      <c r="R453" s="11"/>
      <c r="S453" s="11"/>
      <c r="T453" s="11"/>
      <c r="U453" s="11"/>
      <c r="V453" s="8"/>
      <c r="W453" s="8"/>
      <c r="X453" s="8"/>
      <c r="Y453" s="8"/>
      <c r="Z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</row>
    <row r="454" spans="1:112" ht="15" customHeight="1">
      <c r="A454" s="8">
        <v>453</v>
      </c>
      <c r="B454" s="36" t="s">
        <v>860</v>
      </c>
      <c r="C454" t="s">
        <v>849</v>
      </c>
      <c r="D454" s="21" t="s">
        <v>324</v>
      </c>
      <c r="E454" s="46">
        <v>37593</v>
      </c>
      <c r="F454" s="28"/>
      <c r="G454" s="42">
        <v>26</v>
      </c>
      <c r="H454" s="42"/>
      <c r="J454" s="8"/>
      <c r="K454" s="8" t="s">
        <v>149</v>
      </c>
      <c r="L454" s="8" t="s">
        <v>143</v>
      </c>
      <c r="M454" s="8">
        <f t="shared" si="52"/>
        <v>0</v>
      </c>
      <c r="N454" s="11" t="str">
        <f t="shared" si="53"/>
        <v/>
      </c>
      <c r="O454" s="8"/>
      <c r="P454" s="8"/>
      <c r="Q454" s="8"/>
      <c r="R454" s="11"/>
      <c r="S454" s="11"/>
      <c r="T454" s="11"/>
      <c r="U454" s="11"/>
      <c r="V454" s="8"/>
      <c r="W454" s="8"/>
      <c r="X454" s="8"/>
      <c r="Y454" s="8"/>
      <c r="Z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</row>
    <row r="455" spans="1:112" ht="15" customHeight="1">
      <c r="A455" s="8">
        <v>454</v>
      </c>
      <c r="B455" s="36" t="s">
        <v>472</v>
      </c>
      <c r="C455" t="s">
        <v>887</v>
      </c>
      <c r="D455" s="21" t="s">
        <v>199</v>
      </c>
      <c r="E455" s="28">
        <v>37165</v>
      </c>
      <c r="F455" s="28"/>
      <c r="G455" s="42">
        <v>26</v>
      </c>
      <c r="H455" s="42"/>
      <c r="J455" s="8"/>
      <c r="K455" s="8" t="s">
        <v>327</v>
      </c>
      <c r="L455" s="8" t="s">
        <v>143</v>
      </c>
      <c r="M455" s="8">
        <f t="shared" si="52"/>
        <v>2</v>
      </c>
      <c r="N455" s="11">
        <f t="shared" si="53"/>
        <v>8.0749999999999993</v>
      </c>
      <c r="O455" s="8">
        <v>183</v>
      </c>
      <c r="P455" s="8" t="s">
        <v>271</v>
      </c>
      <c r="Q455" s="8" t="str">
        <f t="shared" si="56"/>
        <v>4: Good</v>
      </c>
      <c r="R455" s="11">
        <f t="shared" si="57"/>
        <v>7.4</v>
      </c>
      <c r="S455" s="11">
        <f>3.5/4*10</f>
        <v>8.75</v>
      </c>
      <c r="T455" s="11"/>
      <c r="U455" s="11"/>
      <c r="V455" s="8">
        <v>8.1999999999999993</v>
      </c>
      <c r="W455" s="8">
        <v>8</v>
      </c>
      <c r="X455" s="8">
        <v>7</v>
      </c>
      <c r="Y455" s="8">
        <v>7</v>
      </c>
      <c r="Z455" s="8">
        <v>6.8</v>
      </c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</row>
    <row r="456" spans="1:112" ht="15" customHeight="1">
      <c r="A456" s="8">
        <v>455</v>
      </c>
      <c r="B456" s="36" t="s">
        <v>476</v>
      </c>
      <c r="C456" t="s">
        <v>334</v>
      </c>
      <c r="D456" s="21" t="s">
        <v>324</v>
      </c>
      <c r="E456" s="28">
        <v>36984</v>
      </c>
      <c r="F456" s="28"/>
      <c r="G456" s="42">
        <v>26</v>
      </c>
      <c r="H456" s="42"/>
      <c r="J456" s="8"/>
      <c r="K456" s="8" t="s">
        <v>48</v>
      </c>
      <c r="L456" s="8" t="s">
        <v>143</v>
      </c>
      <c r="M456" s="8">
        <f t="shared" si="52"/>
        <v>3</v>
      </c>
      <c r="N456" s="11">
        <f t="shared" si="53"/>
        <v>7.8</v>
      </c>
      <c r="O456" s="8">
        <v>184</v>
      </c>
      <c r="P456" s="8" t="s">
        <v>271</v>
      </c>
      <c r="Q456" s="8" t="str">
        <f t="shared" si="56"/>
        <v>4: Good</v>
      </c>
      <c r="R456" s="11">
        <f t="shared" si="57"/>
        <v>7.8</v>
      </c>
      <c r="S456" s="11"/>
      <c r="T456" s="11"/>
      <c r="U456" s="11"/>
      <c r="V456" s="8">
        <v>6.7</v>
      </c>
      <c r="W456" s="8">
        <v>8.3000000000000007</v>
      </c>
      <c r="X456" s="8">
        <v>8.8000000000000007</v>
      </c>
      <c r="Y456" s="8">
        <v>7.2</v>
      </c>
      <c r="Z456" s="8">
        <v>8</v>
      </c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>
        <v>13</v>
      </c>
      <c r="CZ456" s="8">
        <v>7</v>
      </c>
      <c r="DA456" s="8"/>
      <c r="DB456" s="8"/>
      <c r="DC456" s="8"/>
      <c r="DD456" s="8"/>
      <c r="DE456" s="8"/>
      <c r="DF456" s="8"/>
      <c r="DG456" s="8"/>
      <c r="DH456" s="8"/>
    </row>
    <row r="457" spans="1:112" ht="15" customHeight="1">
      <c r="A457" s="8">
        <v>456</v>
      </c>
      <c r="B457" s="36" t="s">
        <v>476</v>
      </c>
      <c r="C457" t="s">
        <v>333</v>
      </c>
      <c r="D457" s="21" t="s">
        <v>324</v>
      </c>
      <c r="E457" s="28">
        <v>37103</v>
      </c>
      <c r="F457" s="28"/>
      <c r="G457" s="42">
        <v>26</v>
      </c>
      <c r="H457" s="42"/>
      <c r="J457" s="8"/>
      <c r="K457" s="8" t="s">
        <v>48</v>
      </c>
      <c r="L457" s="8" t="s">
        <v>143</v>
      </c>
      <c r="M457" s="8">
        <f t="shared" ref="M457:M528" si="58">COUNTA(R457:T457,AA457:DH457)</f>
        <v>4</v>
      </c>
      <c r="N457" s="11">
        <f t="shared" ref="N457:N528" si="59">IFERROR(AVERAGE(R457:U457),"")</f>
        <v>8.1</v>
      </c>
      <c r="O457" s="8">
        <v>185</v>
      </c>
      <c r="P457" s="8" t="s">
        <v>271</v>
      </c>
      <c r="Q457" s="8" t="str">
        <f t="shared" si="56"/>
        <v>3: Very Good</v>
      </c>
      <c r="R457" s="11">
        <f t="shared" si="57"/>
        <v>8.1</v>
      </c>
      <c r="S457" s="11"/>
      <c r="T457" s="11"/>
      <c r="U457" s="11"/>
      <c r="V457" s="8">
        <v>7.7</v>
      </c>
      <c r="W457" s="8">
        <v>9.1</v>
      </c>
      <c r="X457" s="8">
        <v>8.6999999999999993</v>
      </c>
      <c r="Y457" s="8">
        <v>7.2</v>
      </c>
      <c r="Z457" s="8">
        <v>7.8</v>
      </c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>
        <v>1</v>
      </c>
      <c r="CY457" s="8">
        <v>14</v>
      </c>
      <c r="CZ457" s="8">
        <v>8</v>
      </c>
      <c r="DA457" s="8"/>
      <c r="DB457" s="8"/>
      <c r="DC457" s="8"/>
      <c r="DD457" s="8"/>
      <c r="DE457" s="8"/>
      <c r="DF457" s="8"/>
      <c r="DG457" s="8"/>
      <c r="DH457" s="8"/>
    </row>
    <row r="458" spans="1:112" ht="15" customHeight="1">
      <c r="A458" s="8">
        <v>457</v>
      </c>
      <c r="B458" s="36" t="s">
        <v>472</v>
      </c>
      <c r="C458" t="s">
        <v>316</v>
      </c>
      <c r="D458" s="21" t="s">
        <v>199</v>
      </c>
      <c r="E458" s="28">
        <v>37194</v>
      </c>
      <c r="F458" s="28"/>
      <c r="G458" s="42">
        <v>27</v>
      </c>
      <c r="H458" s="42"/>
      <c r="J458" s="8"/>
      <c r="K458" s="8" t="s">
        <v>48</v>
      </c>
      <c r="L458" s="8" t="s">
        <v>143</v>
      </c>
      <c r="M458" s="8">
        <f t="shared" si="58"/>
        <v>5</v>
      </c>
      <c r="N458" s="11">
        <f t="shared" si="59"/>
        <v>7.7</v>
      </c>
      <c r="O458" s="8">
        <v>186</v>
      </c>
      <c r="P458" s="8" t="s">
        <v>271</v>
      </c>
      <c r="Q458" s="8" t="str">
        <f t="shared" si="56"/>
        <v>4: Good</v>
      </c>
      <c r="R458" s="11">
        <f t="shared" si="57"/>
        <v>7.7</v>
      </c>
      <c r="S458" s="11"/>
      <c r="T458" s="11"/>
      <c r="U458" s="11"/>
      <c r="V458" s="8">
        <v>7</v>
      </c>
      <c r="W458" s="8">
        <v>9</v>
      </c>
      <c r="X458" s="8">
        <v>8</v>
      </c>
      <c r="Y458" s="8">
        <v>7.5</v>
      </c>
      <c r="Z458" s="8">
        <v>7</v>
      </c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>
        <v>7</v>
      </c>
      <c r="CT458" s="8"/>
      <c r="CU458" s="8"/>
      <c r="CV458" s="8"/>
      <c r="CW458" s="8"/>
      <c r="CX458" s="8"/>
      <c r="CY458" s="8">
        <v>15</v>
      </c>
      <c r="CZ458" s="8">
        <v>9</v>
      </c>
      <c r="DA458" s="8">
        <v>7</v>
      </c>
      <c r="DB458" s="8"/>
      <c r="DC458" s="8"/>
      <c r="DD458" s="8"/>
      <c r="DE458" s="8"/>
      <c r="DF458" s="8"/>
      <c r="DG458" s="8"/>
      <c r="DH458" s="8"/>
    </row>
    <row r="459" spans="1:112" ht="15" customHeight="1">
      <c r="A459" s="8">
        <v>458</v>
      </c>
      <c r="B459" s="36" t="s">
        <v>472</v>
      </c>
      <c r="C459" t="s">
        <v>317</v>
      </c>
      <c r="D459" s="21" t="s">
        <v>318</v>
      </c>
      <c r="E459" s="28">
        <v>37285</v>
      </c>
      <c r="F459" s="28"/>
      <c r="G459" s="42">
        <v>27</v>
      </c>
      <c r="H459" s="42"/>
      <c r="J459" s="8"/>
      <c r="K459" s="8" t="s">
        <v>48</v>
      </c>
      <c r="L459" s="8" t="s">
        <v>143</v>
      </c>
      <c r="M459" s="8">
        <f t="shared" si="58"/>
        <v>3</v>
      </c>
      <c r="N459" s="11">
        <f t="shared" si="59"/>
        <v>7.4</v>
      </c>
      <c r="O459" s="8">
        <v>187</v>
      </c>
      <c r="P459" s="8" t="s">
        <v>271</v>
      </c>
      <c r="Q459" s="8" t="str">
        <f t="shared" si="56"/>
        <v>4: Good</v>
      </c>
      <c r="R459" s="11">
        <f t="shared" si="57"/>
        <v>7.4</v>
      </c>
      <c r="S459" s="11"/>
      <c r="T459" s="11"/>
      <c r="U459" s="11"/>
      <c r="V459" s="8">
        <v>7</v>
      </c>
      <c r="W459" s="8">
        <v>8</v>
      </c>
      <c r="X459" s="8">
        <v>8.5</v>
      </c>
      <c r="Y459" s="8">
        <v>7.5</v>
      </c>
      <c r="Z459" s="8">
        <v>6</v>
      </c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>
        <v>8</v>
      </c>
      <c r="CT459" s="8"/>
      <c r="CU459" s="8"/>
      <c r="CV459" s="8"/>
      <c r="CW459" s="8"/>
      <c r="CX459" s="8"/>
      <c r="CY459" s="8"/>
      <c r="CZ459" s="8"/>
      <c r="DA459" s="8">
        <v>9</v>
      </c>
      <c r="DB459" s="8"/>
      <c r="DC459" s="8"/>
      <c r="DD459" s="8"/>
      <c r="DE459" s="8"/>
      <c r="DF459" s="8"/>
      <c r="DG459" s="8"/>
      <c r="DH459" s="8"/>
    </row>
    <row r="460" spans="1:112" ht="15" customHeight="1">
      <c r="A460" s="8">
        <v>459</v>
      </c>
      <c r="B460" s="36" t="s">
        <v>472</v>
      </c>
      <c r="C460" t="s">
        <v>886</v>
      </c>
      <c r="D460" s="21" t="s">
        <v>318</v>
      </c>
      <c r="E460" s="28">
        <v>37257</v>
      </c>
      <c r="F460" s="28"/>
      <c r="G460" s="42">
        <v>27</v>
      </c>
      <c r="H460" s="42"/>
      <c r="J460" s="8"/>
      <c r="K460" s="8" t="s">
        <v>149</v>
      </c>
      <c r="L460" s="8" t="s">
        <v>143</v>
      </c>
      <c r="M460" s="8">
        <f t="shared" si="58"/>
        <v>0</v>
      </c>
      <c r="N460" s="11" t="str">
        <f t="shared" si="59"/>
        <v/>
      </c>
      <c r="O460" s="8"/>
      <c r="P460" s="8"/>
      <c r="Q460" s="8" t="str">
        <f t="shared" si="56"/>
        <v/>
      </c>
      <c r="R460" s="11"/>
      <c r="S460" s="11"/>
      <c r="T460" s="11"/>
      <c r="U460" s="11"/>
      <c r="V460" s="8"/>
      <c r="W460" s="8"/>
      <c r="X460" s="8"/>
      <c r="Y460" s="8"/>
      <c r="Z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</row>
    <row r="461" spans="1:112" ht="15" customHeight="1">
      <c r="A461" s="8">
        <v>460</v>
      </c>
      <c r="B461" s="36" t="s">
        <v>477</v>
      </c>
      <c r="C461" t="s">
        <v>331</v>
      </c>
      <c r="D461" s="21" t="s">
        <v>266</v>
      </c>
      <c r="E461" s="28">
        <v>37341</v>
      </c>
      <c r="F461" s="28"/>
      <c r="G461" s="42">
        <v>27</v>
      </c>
      <c r="H461" s="42"/>
      <c r="J461" s="8"/>
      <c r="K461" s="8" t="s">
        <v>48</v>
      </c>
      <c r="L461" s="8" t="s">
        <v>143</v>
      </c>
      <c r="M461" s="8">
        <f t="shared" si="58"/>
        <v>3</v>
      </c>
      <c r="N461" s="11">
        <f t="shared" si="59"/>
        <v>7.6</v>
      </c>
      <c r="O461" s="8">
        <v>188</v>
      </c>
      <c r="P461" s="8" t="s">
        <v>271</v>
      </c>
      <c r="Q461" s="8" t="str">
        <f t="shared" si="56"/>
        <v>4: Good</v>
      </c>
      <c r="R461" s="11">
        <f t="shared" si="57"/>
        <v>7.6</v>
      </c>
      <c r="S461" s="11"/>
      <c r="T461" s="11"/>
      <c r="U461" s="11"/>
      <c r="V461" s="8">
        <v>7.4</v>
      </c>
      <c r="W461" s="8">
        <v>8.3000000000000007</v>
      </c>
      <c r="X461" s="8">
        <v>8.1999999999999993</v>
      </c>
      <c r="Y461" s="8">
        <v>7.3</v>
      </c>
      <c r="Z461" s="8">
        <v>6.8</v>
      </c>
      <c r="AA461" s="8">
        <v>6</v>
      </c>
      <c r="AH461" s="8">
        <v>0</v>
      </c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</row>
    <row r="462" spans="1:112" ht="15" customHeight="1">
      <c r="A462" s="8">
        <v>461</v>
      </c>
      <c r="B462" s="36" t="s">
        <v>477</v>
      </c>
      <c r="C462" t="s">
        <v>332</v>
      </c>
      <c r="D462" s="21" t="s">
        <v>266</v>
      </c>
      <c r="E462" s="28">
        <v>37343</v>
      </c>
      <c r="F462" s="28"/>
      <c r="G462" s="42">
        <v>27</v>
      </c>
      <c r="H462" s="42"/>
      <c r="J462" s="8"/>
      <c r="K462" s="8" t="s">
        <v>48</v>
      </c>
      <c r="L462" s="8" t="s">
        <v>143</v>
      </c>
      <c r="M462" s="8">
        <f t="shared" si="58"/>
        <v>3</v>
      </c>
      <c r="N462" s="11">
        <f t="shared" si="59"/>
        <v>7.6</v>
      </c>
      <c r="O462" s="8">
        <v>189</v>
      </c>
      <c r="P462" s="8" t="s">
        <v>271</v>
      </c>
      <c r="Q462" s="8" t="str">
        <f t="shared" si="56"/>
        <v>4: Good</v>
      </c>
      <c r="R462" s="11">
        <f t="shared" si="57"/>
        <v>7.6</v>
      </c>
      <c r="S462" s="11"/>
      <c r="T462" s="11"/>
      <c r="U462" s="11"/>
      <c r="V462" s="8">
        <v>7.1</v>
      </c>
      <c r="W462" s="8">
        <v>7.6</v>
      </c>
      <c r="X462" s="8">
        <v>8.4</v>
      </c>
      <c r="Y462" s="8">
        <v>8.1</v>
      </c>
      <c r="Z462" s="8">
        <v>7</v>
      </c>
      <c r="AA462" s="8">
        <v>7</v>
      </c>
      <c r="AH462" s="8">
        <v>0</v>
      </c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</row>
    <row r="463" spans="1:112" ht="15" customHeight="1">
      <c r="A463" s="8">
        <v>462</v>
      </c>
      <c r="B463" s="36" t="s">
        <v>472</v>
      </c>
      <c r="C463" t="s">
        <v>319</v>
      </c>
      <c r="D463" s="21" t="s">
        <v>883</v>
      </c>
      <c r="E463" s="28">
        <v>37467</v>
      </c>
      <c r="F463" s="28"/>
      <c r="G463" s="42">
        <v>27</v>
      </c>
      <c r="H463" s="42"/>
      <c r="J463" s="8"/>
      <c r="K463" s="8" t="s">
        <v>48</v>
      </c>
      <c r="L463" s="8" t="s">
        <v>143</v>
      </c>
      <c r="M463" s="8">
        <f t="shared" si="58"/>
        <v>3</v>
      </c>
      <c r="N463" s="11">
        <f t="shared" si="59"/>
        <v>8.5833333333333321</v>
      </c>
      <c r="O463" s="8">
        <v>190</v>
      </c>
      <c r="P463" s="8" t="s">
        <v>271</v>
      </c>
      <c r="Q463" s="8" t="str">
        <f t="shared" si="56"/>
        <v>3: Very Good</v>
      </c>
      <c r="R463" s="11">
        <f t="shared" si="57"/>
        <v>8</v>
      </c>
      <c r="S463" s="11">
        <f>(3+4+4)/3/4*10</f>
        <v>9.1666666666666661</v>
      </c>
      <c r="T463" s="11"/>
      <c r="U463" s="11"/>
      <c r="V463" s="8">
        <v>7.4</v>
      </c>
      <c r="W463" s="8">
        <v>9.1</v>
      </c>
      <c r="X463" s="8">
        <v>7.5</v>
      </c>
      <c r="Y463" s="8">
        <v>7.9</v>
      </c>
      <c r="Z463" s="8">
        <v>8.1</v>
      </c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>
        <v>8</v>
      </c>
      <c r="DB463" s="8"/>
      <c r="DC463" s="8"/>
      <c r="DD463" s="8"/>
      <c r="DE463" s="8"/>
      <c r="DF463" s="8"/>
      <c r="DG463" s="8"/>
      <c r="DH463" s="8"/>
    </row>
    <row r="464" spans="1:112" ht="15" customHeight="1">
      <c r="A464" s="8">
        <v>463</v>
      </c>
      <c r="B464" s="36" t="s">
        <v>472</v>
      </c>
      <c r="C464" t="s">
        <v>320</v>
      </c>
      <c r="D464" s="21" t="s">
        <v>321</v>
      </c>
      <c r="E464" s="28">
        <v>37530</v>
      </c>
      <c r="F464" s="28"/>
      <c r="G464" s="42">
        <v>28</v>
      </c>
      <c r="H464" s="42"/>
      <c r="J464" s="8"/>
      <c r="K464" s="8" t="s">
        <v>48</v>
      </c>
      <c r="L464" s="8" t="s">
        <v>143</v>
      </c>
      <c r="M464" s="8">
        <f t="shared" si="58"/>
        <v>5</v>
      </c>
      <c r="N464" s="11">
        <f t="shared" si="59"/>
        <v>8.6312499999999996</v>
      </c>
      <c r="O464" s="8">
        <v>191</v>
      </c>
      <c r="P464" s="8" t="s">
        <v>271</v>
      </c>
      <c r="Q464" s="8" t="str">
        <f t="shared" si="56"/>
        <v>4: Good</v>
      </c>
      <c r="R464" s="11">
        <f t="shared" si="57"/>
        <v>7.7</v>
      </c>
      <c r="S464" s="11">
        <f>(4+4+3.5+3.8)/4/4*10</f>
        <v>9.5625</v>
      </c>
      <c r="T464" s="11"/>
      <c r="U464" s="11"/>
      <c r="V464" s="8">
        <v>6.3</v>
      </c>
      <c r="W464" s="8">
        <v>9</v>
      </c>
      <c r="X464" s="8">
        <v>8.5</v>
      </c>
      <c r="Y464" s="8">
        <v>7.7</v>
      </c>
      <c r="Z464" s="8">
        <v>7</v>
      </c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>
        <v>9</v>
      </c>
      <c r="CT464" s="8"/>
      <c r="CU464" s="8"/>
      <c r="CV464" s="8"/>
      <c r="CW464" s="8"/>
      <c r="CX464" s="8"/>
      <c r="CY464" s="8"/>
      <c r="CZ464" s="8">
        <v>10</v>
      </c>
      <c r="DA464" s="8">
        <v>10</v>
      </c>
      <c r="DB464" s="8"/>
      <c r="DC464" s="8"/>
      <c r="DD464" s="8"/>
      <c r="DE464" s="8"/>
      <c r="DF464" s="8"/>
      <c r="DG464" s="8"/>
      <c r="DH464" s="8"/>
    </row>
    <row r="465" spans="1:112" ht="15" customHeight="1">
      <c r="A465" s="8">
        <v>464</v>
      </c>
      <c r="B465" s="36" t="s">
        <v>472</v>
      </c>
      <c r="C465" t="s">
        <v>885</v>
      </c>
      <c r="D465" s="21" t="s">
        <v>321</v>
      </c>
      <c r="E465" s="28">
        <v>37500</v>
      </c>
      <c r="F465" s="28"/>
      <c r="G465" s="42">
        <v>28</v>
      </c>
      <c r="H465" s="42"/>
      <c r="J465" s="8"/>
      <c r="K465" s="8" t="s">
        <v>327</v>
      </c>
      <c r="L465" s="8" t="s">
        <v>143</v>
      </c>
      <c r="M465" s="8">
        <f t="shared" si="58"/>
        <v>1</v>
      </c>
      <c r="N465" s="11">
        <f t="shared" si="59"/>
        <v>7.1</v>
      </c>
      <c r="O465" s="8">
        <v>192</v>
      </c>
      <c r="P465" s="8" t="s">
        <v>271</v>
      </c>
      <c r="Q465" s="8" t="str">
        <f t="shared" si="56"/>
        <v>4: Good</v>
      </c>
      <c r="R465" s="11">
        <f t="shared" si="57"/>
        <v>7.1</v>
      </c>
      <c r="S465" s="11"/>
      <c r="T465" s="11"/>
      <c r="U465" s="11"/>
      <c r="V465" s="8">
        <v>6.1</v>
      </c>
      <c r="W465" s="8">
        <v>7</v>
      </c>
      <c r="X465" s="8">
        <v>8.3000000000000007</v>
      </c>
      <c r="Y465" s="8">
        <v>7.6</v>
      </c>
      <c r="Z465" s="8">
        <v>6.5</v>
      </c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</row>
    <row r="466" spans="1:112" ht="15" customHeight="1">
      <c r="A466" s="8">
        <v>465</v>
      </c>
      <c r="B466" s="36" t="s">
        <v>478</v>
      </c>
      <c r="C466" t="s">
        <v>328</v>
      </c>
      <c r="D466" s="21" t="s">
        <v>169</v>
      </c>
      <c r="E466" s="28">
        <v>37656</v>
      </c>
      <c r="F466" s="28"/>
      <c r="G466" s="42">
        <v>28</v>
      </c>
      <c r="H466" s="42"/>
      <c r="J466" s="8"/>
      <c r="K466" s="8" t="s">
        <v>48</v>
      </c>
      <c r="L466" s="8" t="s">
        <v>143</v>
      </c>
      <c r="M466" s="8">
        <f t="shared" si="58"/>
        <v>3</v>
      </c>
      <c r="N466" s="11">
        <f t="shared" si="59"/>
        <v>7.8562500000000002</v>
      </c>
      <c r="O466" s="8">
        <v>193</v>
      </c>
      <c r="P466" s="8" t="s">
        <v>271</v>
      </c>
      <c r="Q466" s="8" t="str">
        <f t="shared" si="56"/>
        <v>4: Good</v>
      </c>
      <c r="R466" s="11">
        <f t="shared" si="57"/>
        <v>7.4</v>
      </c>
      <c r="S466" s="11">
        <f>(2.5+3.5+3.5+3.8)/4/4*10</f>
        <v>8.3125</v>
      </c>
      <c r="T466" s="11"/>
      <c r="U466" s="11"/>
      <c r="V466" s="8">
        <v>7.3</v>
      </c>
      <c r="W466" s="8">
        <v>8.1</v>
      </c>
      <c r="X466" s="8">
        <v>7.9</v>
      </c>
      <c r="Y466" s="8">
        <v>7</v>
      </c>
      <c r="Z466" s="8">
        <v>6.7</v>
      </c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>
        <v>11</v>
      </c>
      <c r="DA466" s="8"/>
      <c r="DB466" s="8"/>
      <c r="DC466" s="8"/>
      <c r="DD466" s="8"/>
      <c r="DE466" s="8"/>
      <c r="DF466" s="8"/>
      <c r="DG466" s="8"/>
      <c r="DH466" s="8"/>
    </row>
    <row r="467" spans="1:112" ht="15" customHeight="1">
      <c r="A467" s="8">
        <v>466</v>
      </c>
      <c r="B467" s="36" t="s">
        <v>478</v>
      </c>
      <c r="C467" t="s">
        <v>329</v>
      </c>
      <c r="D467" s="21" t="s">
        <v>169</v>
      </c>
      <c r="E467" s="28">
        <v>37740</v>
      </c>
      <c r="F467" s="28"/>
      <c r="G467" s="42">
        <v>28</v>
      </c>
      <c r="H467" s="42"/>
      <c r="J467" s="8"/>
      <c r="K467" s="8" t="s">
        <v>48</v>
      </c>
      <c r="L467" s="8" t="s">
        <v>143</v>
      </c>
      <c r="M467" s="8">
        <f t="shared" si="58"/>
        <v>3</v>
      </c>
      <c r="N467" s="11">
        <f t="shared" si="59"/>
        <v>8.0749999999999993</v>
      </c>
      <c r="O467" s="8">
        <v>194</v>
      </c>
      <c r="P467" s="8" t="s">
        <v>271</v>
      </c>
      <c r="Q467" s="8" t="str">
        <f t="shared" si="56"/>
        <v>4: Good</v>
      </c>
      <c r="R467" s="11">
        <f t="shared" si="57"/>
        <v>7.4</v>
      </c>
      <c r="S467" s="11">
        <f>(3+3.8+3.7)/3/4*10</f>
        <v>8.75</v>
      </c>
      <c r="T467" s="11"/>
      <c r="U467" s="11"/>
      <c r="V467" s="8">
        <v>7.3</v>
      </c>
      <c r="W467" s="8">
        <v>8.1999999999999993</v>
      </c>
      <c r="X467" s="8">
        <v>7.7</v>
      </c>
      <c r="Y467" s="8">
        <v>7.1</v>
      </c>
      <c r="Z467" s="8">
        <v>6.7</v>
      </c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>
        <v>12</v>
      </c>
      <c r="DA467" s="8"/>
      <c r="DB467" s="8"/>
      <c r="DC467" s="8"/>
      <c r="DD467" s="8"/>
      <c r="DE467" s="8"/>
      <c r="DF467" s="8"/>
      <c r="DG467" s="8"/>
      <c r="DH467" s="8"/>
    </row>
    <row r="468" spans="1:112" ht="15" customHeight="1">
      <c r="A468" s="8">
        <v>467</v>
      </c>
      <c r="B468" s="36" t="s">
        <v>478</v>
      </c>
      <c r="C468" t="s">
        <v>322</v>
      </c>
      <c r="D468" s="21" t="s">
        <v>169</v>
      </c>
      <c r="E468" s="28">
        <v>38108</v>
      </c>
      <c r="F468" s="28"/>
      <c r="G468" s="42">
        <v>28</v>
      </c>
      <c r="H468" s="42"/>
      <c r="J468" s="8"/>
      <c r="K468" s="8" t="s">
        <v>149</v>
      </c>
      <c r="L468" s="8" t="s">
        <v>143</v>
      </c>
      <c r="M468" s="8">
        <f t="shared" si="58"/>
        <v>0</v>
      </c>
      <c r="N468" s="11" t="str">
        <f t="shared" si="59"/>
        <v/>
      </c>
      <c r="O468" s="8"/>
      <c r="P468" s="8"/>
      <c r="Q468" s="8" t="str">
        <f t="shared" si="56"/>
        <v/>
      </c>
      <c r="R468" s="11"/>
      <c r="S468" s="11"/>
      <c r="T468" s="11"/>
      <c r="U468" s="11"/>
      <c r="V468" s="8"/>
      <c r="W468" s="8"/>
      <c r="X468" s="8"/>
      <c r="Y468" s="8"/>
      <c r="Z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</row>
    <row r="469" spans="1:112" ht="15" customHeight="1">
      <c r="A469" s="8">
        <v>468</v>
      </c>
      <c r="B469" s="36" t="s">
        <v>478</v>
      </c>
      <c r="C469" t="s">
        <v>330</v>
      </c>
      <c r="D469" s="21" t="s">
        <v>169</v>
      </c>
      <c r="E469" s="28">
        <v>37803</v>
      </c>
      <c r="F469" s="28"/>
      <c r="G469" s="42">
        <v>28</v>
      </c>
      <c r="H469" s="42"/>
      <c r="J469" s="8"/>
      <c r="K469" s="8" t="s">
        <v>48</v>
      </c>
      <c r="L469" s="8" t="s">
        <v>143</v>
      </c>
      <c r="M469" s="8">
        <f t="shared" si="58"/>
        <v>3</v>
      </c>
      <c r="N469" s="11">
        <f t="shared" si="59"/>
        <v>8.2833333333333332</v>
      </c>
      <c r="O469" s="8">
        <v>195</v>
      </c>
      <c r="P469" s="8" t="s">
        <v>271</v>
      </c>
      <c r="Q469" s="8" t="str">
        <f t="shared" si="56"/>
        <v>4: Good</v>
      </c>
      <c r="R469" s="11">
        <f t="shared" si="57"/>
        <v>7.4</v>
      </c>
      <c r="S469" s="11">
        <f>(3.5+4+3.5)/3/4*10</f>
        <v>9.1666666666666661</v>
      </c>
      <c r="T469" s="11"/>
      <c r="U469" s="11"/>
      <c r="V469" s="8">
        <v>7.2</v>
      </c>
      <c r="W469" s="8">
        <v>8.5</v>
      </c>
      <c r="X469" s="8">
        <v>7.4</v>
      </c>
      <c r="Y469" s="8">
        <v>7</v>
      </c>
      <c r="Z469" s="8">
        <v>6.9</v>
      </c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>
        <v>13</v>
      </c>
      <c r="DA469" s="8"/>
      <c r="DB469" s="8"/>
      <c r="DC469" s="8"/>
      <c r="DD469" s="8"/>
      <c r="DE469" s="8"/>
      <c r="DF469" s="8"/>
      <c r="DG469" s="8"/>
      <c r="DH469" s="8"/>
    </row>
    <row r="470" spans="1:112" ht="15" customHeight="1">
      <c r="A470" s="8">
        <v>469</v>
      </c>
      <c r="B470" s="36" t="s">
        <v>472</v>
      </c>
      <c r="C470" t="s">
        <v>323</v>
      </c>
      <c r="D470" s="21" t="s">
        <v>324</v>
      </c>
      <c r="E470" s="28">
        <v>37894</v>
      </c>
      <c r="F470" s="28"/>
      <c r="G470" s="42">
        <v>29</v>
      </c>
      <c r="H470" s="42"/>
      <c r="J470" s="8"/>
      <c r="K470" s="8" t="s">
        <v>48</v>
      </c>
      <c r="L470" s="8" t="s">
        <v>143</v>
      </c>
      <c r="M470" s="8">
        <f t="shared" si="58"/>
        <v>3</v>
      </c>
      <c r="N470" s="11">
        <f t="shared" si="59"/>
        <v>8.3531250000000004</v>
      </c>
      <c r="O470" s="8">
        <v>196</v>
      </c>
      <c r="P470" s="8" t="s">
        <v>271</v>
      </c>
      <c r="Q470" s="8" t="str">
        <f t="shared" si="56"/>
        <v>4: Good</v>
      </c>
      <c r="R470" s="11">
        <f t="shared" si="57"/>
        <v>7.8</v>
      </c>
      <c r="S470" s="11">
        <f>(3+4+3.5+3.75)/4/4*10</f>
        <v>8.90625</v>
      </c>
      <c r="T470" s="11"/>
      <c r="U470" s="11"/>
      <c r="V470" s="8">
        <v>7.1</v>
      </c>
      <c r="W470" s="8">
        <v>8.6999999999999993</v>
      </c>
      <c r="X470" s="8">
        <v>8.1</v>
      </c>
      <c r="Y470" s="8">
        <v>7.9</v>
      </c>
      <c r="Z470" s="8">
        <v>7.2</v>
      </c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>
        <v>0</v>
      </c>
      <c r="DA470" s="8"/>
      <c r="DB470" s="8"/>
      <c r="DC470" s="8"/>
      <c r="DD470" s="8"/>
      <c r="DE470" s="8"/>
      <c r="DF470" s="8"/>
      <c r="DG470" s="8"/>
      <c r="DH470" s="8"/>
    </row>
    <row r="471" spans="1:112" ht="15" customHeight="1">
      <c r="A471" s="8">
        <v>470</v>
      </c>
      <c r="B471" s="36" t="s">
        <v>472</v>
      </c>
      <c r="C471" t="s">
        <v>325</v>
      </c>
      <c r="D471" s="21" t="s">
        <v>125</v>
      </c>
      <c r="E471" s="28">
        <v>37929</v>
      </c>
      <c r="G471" s="42">
        <v>29</v>
      </c>
      <c r="J471" s="8"/>
      <c r="K471" s="8" t="s">
        <v>48</v>
      </c>
      <c r="L471" s="8" t="s">
        <v>143</v>
      </c>
      <c r="M471" s="8">
        <f t="shared" si="58"/>
        <v>7</v>
      </c>
      <c r="N471" s="11">
        <f t="shared" si="59"/>
        <v>8.4922222222222228</v>
      </c>
      <c r="O471" s="8">
        <v>197</v>
      </c>
      <c r="P471" s="8" t="s">
        <v>271</v>
      </c>
      <c r="Q471" s="8" t="str">
        <f t="shared" si="56"/>
        <v>3: Very Good</v>
      </c>
      <c r="R471" s="11">
        <f t="shared" si="57"/>
        <v>8.1</v>
      </c>
      <c r="S471" s="11">
        <f>(3.5+3.8+4)/3/4*10</f>
        <v>9.4166666666666679</v>
      </c>
      <c r="T471" s="11"/>
      <c r="U471" s="11">
        <f>3.98/5*10</f>
        <v>7.9600000000000009</v>
      </c>
      <c r="V471" s="8">
        <v>7.7</v>
      </c>
      <c r="W471" s="8">
        <v>9.5</v>
      </c>
      <c r="X471" s="8">
        <v>7.1</v>
      </c>
      <c r="Y471" s="8">
        <v>8.3000000000000007</v>
      </c>
      <c r="Z471" s="8">
        <v>7.9</v>
      </c>
      <c r="AA471" s="8">
        <v>8</v>
      </c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>
        <v>10</v>
      </c>
      <c r="CT471" s="8"/>
      <c r="CU471" s="8"/>
      <c r="CV471" s="8"/>
      <c r="CW471" s="8"/>
      <c r="CX471" s="8">
        <v>2</v>
      </c>
      <c r="CY471" s="8"/>
      <c r="CZ471" s="8">
        <v>14</v>
      </c>
      <c r="DA471" s="8">
        <v>11</v>
      </c>
      <c r="DB471" s="8"/>
      <c r="DC471" s="8"/>
      <c r="DD471" s="8"/>
      <c r="DE471" s="8"/>
      <c r="DF471" s="8"/>
      <c r="DG471" s="8"/>
      <c r="DH471" s="8"/>
    </row>
    <row r="472" spans="1:112" ht="15" customHeight="1">
      <c r="A472" s="8">
        <v>471</v>
      </c>
      <c r="B472" s="36" t="s">
        <v>96</v>
      </c>
      <c r="C472" t="s">
        <v>77</v>
      </c>
      <c r="D472" s="21" t="s">
        <v>78</v>
      </c>
      <c r="E472" s="28">
        <v>43742</v>
      </c>
      <c r="F472" s="28"/>
      <c r="G472" s="42">
        <v>32</v>
      </c>
      <c r="H472" s="42"/>
      <c r="J472" s="8"/>
      <c r="K472" s="8" t="s">
        <v>386</v>
      </c>
      <c r="L472" s="8" t="s">
        <v>41</v>
      </c>
      <c r="M472" s="8">
        <f t="shared" si="58"/>
        <v>1</v>
      </c>
      <c r="N472" s="11">
        <f t="shared" si="59"/>
        <v>7.38</v>
      </c>
      <c r="O472" s="8">
        <v>72</v>
      </c>
      <c r="P472" s="8" t="s">
        <v>264</v>
      </c>
      <c r="Q472" s="8" t="str">
        <f t="shared" si="56"/>
        <v>4: Good</v>
      </c>
      <c r="R472" s="11">
        <f t="shared" si="57"/>
        <v>7.3</v>
      </c>
      <c r="S472" s="11"/>
      <c r="T472" s="11"/>
      <c r="U472" s="11">
        <f>3.73/5*10</f>
        <v>7.46</v>
      </c>
      <c r="V472" s="8">
        <v>6.8</v>
      </c>
      <c r="W472" s="8">
        <v>7.6</v>
      </c>
      <c r="X472" s="8">
        <v>7.6</v>
      </c>
      <c r="Y472" s="8">
        <v>6.8</v>
      </c>
      <c r="Z472" s="8">
        <v>7.8</v>
      </c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</row>
    <row r="473" spans="1:112" ht="15" customHeight="1">
      <c r="A473" s="8">
        <v>472</v>
      </c>
      <c r="B473" s="36" t="s">
        <v>137</v>
      </c>
      <c r="C473" t="s">
        <v>80</v>
      </c>
      <c r="D473" s="21" t="s">
        <v>79</v>
      </c>
      <c r="E473" s="28">
        <v>42465</v>
      </c>
      <c r="F473" s="28"/>
      <c r="G473" s="42">
        <v>33</v>
      </c>
      <c r="H473" s="42"/>
      <c r="J473" s="8"/>
      <c r="K473" s="8" t="s">
        <v>254</v>
      </c>
      <c r="L473" s="8" t="s">
        <v>41</v>
      </c>
      <c r="M473" s="8">
        <f t="shared" si="58"/>
        <v>1</v>
      </c>
      <c r="N473" s="11">
        <f t="shared" si="59"/>
        <v>7.3</v>
      </c>
      <c r="O473" s="8">
        <v>144</v>
      </c>
      <c r="P473" s="8" t="s">
        <v>271</v>
      </c>
      <c r="Q473" s="8" t="str">
        <f t="shared" si="56"/>
        <v>4: Good</v>
      </c>
      <c r="R473" s="11">
        <f t="shared" si="57"/>
        <v>7.3</v>
      </c>
      <c r="S473" s="11"/>
      <c r="T473" s="11"/>
      <c r="U473" s="11"/>
      <c r="V473" s="8">
        <v>6.7</v>
      </c>
      <c r="W473" s="8">
        <v>7.7</v>
      </c>
      <c r="X473" s="8">
        <v>7.5</v>
      </c>
      <c r="Y473" s="8">
        <v>7.4</v>
      </c>
      <c r="Z473" s="8">
        <v>7.2</v>
      </c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</row>
    <row r="474" spans="1:112" ht="15" customHeight="1">
      <c r="A474" s="8">
        <v>473</v>
      </c>
      <c r="B474" s="36" t="s">
        <v>875</v>
      </c>
      <c r="C474" t="s">
        <v>877</v>
      </c>
      <c r="D474" s="21" t="s">
        <v>79</v>
      </c>
      <c r="E474" s="28">
        <v>42339</v>
      </c>
      <c r="F474" s="28"/>
      <c r="G474" s="42">
        <v>33</v>
      </c>
      <c r="H474" s="42"/>
      <c r="J474" s="8"/>
      <c r="K474" s="8" t="s">
        <v>149</v>
      </c>
      <c r="L474" s="8" t="s">
        <v>41</v>
      </c>
      <c r="M474" s="8">
        <f t="shared" si="58"/>
        <v>0</v>
      </c>
      <c r="N474" s="11" t="str">
        <f t="shared" si="59"/>
        <v/>
      </c>
      <c r="O474" s="8"/>
      <c r="P474" s="8"/>
      <c r="Q474" s="8"/>
      <c r="R474" s="11"/>
      <c r="S474" s="11"/>
      <c r="T474" s="11"/>
      <c r="U474" s="11"/>
      <c r="V474" s="8"/>
      <c r="W474" s="8"/>
      <c r="X474" s="8"/>
      <c r="Y474" s="8"/>
      <c r="Z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</row>
    <row r="475" spans="1:112" ht="15" customHeight="1">
      <c r="A475" s="8">
        <v>474</v>
      </c>
      <c r="B475" s="36" t="s">
        <v>875</v>
      </c>
      <c r="C475" t="s">
        <v>878</v>
      </c>
      <c r="D475" s="21" t="s">
        <v>79</v>
      </c>
      <c r="E475" s="28">
        <v>42465</v>
      </c>
      <c r="F475" s="28"/>
      <c r="G475" s="42">
        <v>33</v>
      </c>
      <c r="H475" s="42"/>
      <c r="J475" s="8"/>
      <c r="K475" s="8" t="s">
        <v>149</v>
      </c>
      <c r="L475" s="8" t="s">
        <v>41</v>
      </c>
      <c r="M475" s="8">
        <f t="shared" si="58"/>
        <v>0</v>
      </c>
      <c r="N475" s="11" t="str">
        <f t="shared" si="59"/>
        <v/>
      </c>
      <c r="O475" s="8"/>
      <c r="P475" s="8"/>
      <c r="Q475" s="8"/>
      <c r="R475" s="11"/>
      <c r="S475" s="11"/>
      <c r="T475" s="11"/>
      <c r="U475" s="11"/>
      <c r="V475" s="8"/>
      <c r="W475" s="8"/>
      <c r="X475" s="8"/>
      <c r="Y475" s="8"/>
      <c r="Z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</row>
    <row r="476" spans="1:112" ht="15" customHeight="1">
      <c r="A476" s="8">
        <v>475</v>
      </c>
      <c r="B476" s="36" t="s">
        <v>875</v>
      </c>
      <c r="C476" t="s">
        <v>876</v>
      </c>
      <c r="D476" s="21" t="s">
        <v>79</v>
      </c>
      <c r="E476" s="28">
        <v>42339</v>
      </c>
      <c r="F476" s="28"/>
      <c r="G476" s="42">
        <v>33</v>
      </c>
      <c r="H476" s="42"/>
      <c r="J476" s="8"/>
      <c r="K476" s="8" t="s">
        <v>149</v>
      </c>
      <c r="L476" s="8" t="s">
        <v>41</v>
      </c>
      <c r="M476" s="8">
        <f t="shared" si="58"/>
        <v>0</v>
      </c>
      <c r="N476" s="11" t="str">
        <f t="shared" si="59"/>
        <v/>
      </c>
      <c r="O476" s="8"/>
      <c r="P476" s="8"/>
      <c r="Q476" s="8"/>
      <c r="R476" s="11"/>
      <c r="S476" s="11"/>
      <c r="T476" s="11"/>
      <c r="U476" s="11"/>
      <c r="V476" s="8"/>
      <c r="W476" s="8"/>
      <c r="X476" s="8"/>
      <c r="Y476" s="8"/>
      <c r="Z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</row>
    <row r="477" spans="1:112" ht="15" customHeight="1">
      <c r="A477" s="8">
        <v>476</v>
      </c>
      <c r="B477" s="36" t="s">
        <v>875</v>
      </c>
      <c r="C477" t="s">
        <v>879</v>
      </c>
      <c r="D477" s="21" t="s">
        <v>79</v>
      </c>
      <c r="E477" s="28">
        <v>42339</v>
      </c>
      <c r="F477" s="28"/>
      <c r="G477" s="42">
        <v>33</v>
      </c>
      <c r="H477" s="42"/>
      <c r="J477" s="8"/>
      <c r="K477" s="8" t="s">
        <v>149</v>
      </c>
      <c r="L477" s="8" t="s">
        <v>41</v>
      </c>
      <c r="M477" s="8">
        <f t="shared" si="58"/>
        <v>0</v>
      </c>
      <c r="N477" s="11" t="str">
        <f t="shared" si="59"/>
        <v/>
      </c>
      <c r="O477" s="8"/>
      <c r="P477" s="8"/>
      <c r="Q477" s="8"/>
      <c r="R477" s="11"/>
      <c r="S477" s="11"/>
      <c r="T477" s="11"/>
      <c r="U477" s="11"/>
      <c r="V477" s="8"/>
      <c r="W477" s="8"/>
      <c r="X477" s="8"/>
      <c r="Y477" s="8"/>
      <c r="Z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</row>
    <row r="478" spans="1:112" ht="15" customHeight="1">
      <c r="A478" s="8">
        <v>477</v>
      </c>
      <c r="B478" s="36" t="s">
        <v>875</v>
      </c>
      <c r="C478" t="s">
        <v>880</v>
      </c>
      <c r="D478" s="21" t="s">
        <v>79</v>
      </c>
      <c r="E478" s="28">
        <v>42465</v>
      </c>
      <c r="F478" s="28"/>
      <c r="G478" s="42">
        <v>33</v>
      </c>
      <c r="H478" s="42"/>
      <c r="J478" s="8"/>
      <c r="K478" s="8" t="s">
        <v>149</v>
      </c>
      <c r="L478" s="8" t="s">
        <v>41</v>
      </c>
      <c r="M478" s="8">
        <f t="shared" si="58"/>
        <v>0</v>
      </c>
      <c r="N478" s="11" t="str">
        <f t="shared" si="59"/>
        <v/>
      </c>
      <c r="O478" s="8"/>
      <c r="P478" s="8"/>
      <c r="Q478" s="8"/>
      <c r="R478" s="11"/>
      <c r="S478" s="11"/>
      <c r="T478" s="11"/>
      <c r="U478" s="11"/>
      <c r="V478" s="8"/>
      <c r="W478" s="8"/>
      <c r="X478" s="8"/>
      <c r="Y478" s="8"/>
      <c r="Z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</row>
    <row r="479" spans="1:112" ht="15" customHeight="1">
      <c r="A479" s="8">
        <v>478</v>
      </c>
      <c r="B479" s="36" t="s">
        <v>875</v>
      </c>
      <c r="C479" t="s">
        <v>884</v>
      </c>
      <c r="D479" s="21" t="s">
        <v>79</v>
      </c>
      <c r="E479" s="28">
        <v>42339</v>
      </c>
      <c r="F479" s="28"/>
      <c r="G479" s="42">
        <v>33</v>
      </c>
      <c r="H479" s="42"/>
      <c r="J479" s="8"/>
      <c r="K479" s="8" t="s">
        <v>149</v>
      </c>
      <c r="L479" s="8" t="s">
        <v>41</v>
      </c>
      <c r="M479" s="8">
        <f t="shared" si="58"/>
        <v>0</v>
      </c>
      <c r="N479" s="11" t="str">
        <f t="shared" si="59"/>
        <v/>
      </c>
      <c r="O479" s="8"/>
      <c r="P479" s="8"/>
      <c r="Q479" s="8"/>
      <c r="R479" s="11"/>
      <c r="S479" s="11"/>
      <c r="T479" s="11"/>
      <c r="U479" s="11"/>
      <c r="V479" s="8"/>
      <c r="W479" s="8"/>
      <c r="X479" s="8"/>
      <c r="Y479" s="8"/>
      <c r="Z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</row>
    <row r="480" spans="1:112" ht="15" customHeight="1">
      <c r="A480" s="8">
        <v>479</v>
      </c>
      <c r="B480" s="36" t="s">
        <v>98</v>
      </c>
      <c r="C480" t="s">
        <v>81</v>
      </c>
      <c r="D480" s="21" t="s">
        <v>68</v>
      </c>
      <c r="E480" s="28">
        <v>42356</v>
      </c>
      <c r="F480" s="28"/>
      <c r="G480" s="42">
        <v>33</v>
      </c>
      <c r="H480" s="42"/>
      <c r="J480" s="8"/>
      <c r="K480" s="8" t="s">
        <v>371</v>
      </c>
      <c r="L480" s="8" t="s">
        <v>41</v>
      </c>
      <c r="M480" s="8">
        <f t="shared" si="58"/>
        <v>7</v>
      </c>
      <c r="N480" s="11">
        <f t="shared" si="59"/>
        <v>7.4</v>
      </c>
      <c r="O480" s="8">
        <v>143</v>
      </c>
      <c r="P480" s="8" t="s">
        <v>271</v>
      </c>
      <c r="Q480" s="8" t="str">
        <f t="shared" si="56"/>
        <v>4: Good</v>
      </c>
      <c r="R480" s="11">
        <f t="shared" si="57"/>
        <v>7.2</v>
      </c>
      <c r="S480" s="11"/>
      <c r="T480" s="11"/>
      <c r="U480" s="11">
        <f>3.8/5*10</f>
        <v>7.6</v>
      </c>
      <c r="V480" s="8">
        <v>7.5</v>
      </c>
      <c r="W480" s="8">
        <v>7.5</v>
      </c>
      <c r="X480" s="8">
        <v>7</v>
      </c>
      <c r="Y480" s="8">
        <v>7</v>
      </c>
      <c r="Z480" s="8">
        <v>7</v>
      </c>
      <c r="AM480" s="8">
        <v>7</v>
      </c>
      <c r="AQ480" s="8"/>
      <c r="AR480" s="8"/>
      <c r="AS480" s="8"/>
      <c r="AT480" s="8">
        <v>8</v>
      </c>
      <c r="AU480" s="8"/>
      <c r="AV480" s="8"/>
      <c r="AW480" s="8"/>
      <c r="AX480" s="8"/>
      <c r="AY480" s="8"/>
      <c r="AZ480" s="8"/>
      <c r="BA480" s="8">
        <v>5</v>
      </c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>
        <v>1</v>
      </c>
      <c r="CL480" s="8"/>
      <c r="CM480" s="8">
        <v>2</v>
      </c>
      <c r="CN480" s="8"/>
      <c r="CO480" s="8">
        <v>7</v>
      </c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</row>
    <row r="481" spans="1:112" ht="15" customHeight="1">
      <c r="A481" s="8">
        <v>480</v>
      </c>
      <c r="B481" s="36" t="s">
        <v>98</v>
      </c>
      <c r="C481" t="s">
        <v>100</v>
      </c>
      <c r="D481" s="21" t="s">
        <v>52</v>
      </c>
      <c r="E481" s="28">
        <v>42493</v>
      </c>
      <c r="F481" s="28"/>
      <c r="G481" s="42">
        <v>28</v>
      </c>
      <c r="H481" s="42"/>
      <c r="J481" s="8"/>
      <c r="K481" s="8" t="s">
        <v>48</v>
      </c>
      <c r="L481" s="8" t="s">
        <v>41</v>
      </c>
      <c r="M481" s="8">
        <f t="shared" si="58"/>
        <v>12</v>
      </c>
      <c r="N481" s="11">
        <f t="shared" si="59"/>
        <v>8.620000000000001</v>
      </c>
      <c r="O481" s="8">
        <v>5</v>
      </c>
      <c r="P481" s="8" t="s">
        <v>256</v>
      </c>
      <c r="Q481" s="8" t="str">
        <f t="shared" si="56"/>
        <v>2: Incredible</v>
      </c>
      <c r="R481" s="11">
        <f t="shared" si="57"/>
        <v>9.1</v>
      </c>
      <c r="S481" s="11"/>
      <c r="T481" s="11"/>
      <c r="U481" s="11">
        <f>4.07/5*10</f>
        <v>8.14</v>
      </c>
      <c r="V481" s="8">
        <v>9.3000000000000007</v>
      </c>
      <c r="W481" s="8">
        <v>9</v>
      </c>
      <c r="X481" s="8">
        <v>8.3000000000000007</v>
      </c>
      <c r="Y481" s="8">
        <v>9.8000000000000007</v>
      </c>
      <c r="Z481" s="8">
        <v>9.3000000000000007</v>
      </c>
      <c r="AA481" s="8">
        <v>4</v>
      </c>
      <c r="AM481" s="8">
        <v>3</v>
      </c>
      <c r="AQ481" s="8"/>
      <c r="AR481" s="8"/>
      <c r="AS481" s="8"/>
      <c r="AT481" s="8">
        <v>1</v>
      </c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>
        <v>9</v>
      </c>
      <c r="BH481" s="8"/>
      <c r="BI481" s="8"/>
      <c r="BJ481" s="8">
        <v>8</v>
      </c>
      <c r="BK481" s="8"/>
      <c r="BL481" s="8">
        <v>4</v>
      </c>
      <c r="BM481" s="8"/>
      <c r="BN481" s="8"/>
      <c r="BO481" s="8"/>
      <c r="BP481" s="8"/>
      <c r="BQ481" s="8"/>
      <c r="BR481" s="8"/>
      <c r="BS481" s="8">
        <v>6</v>
      </c>
      <c r="BT481" s="8"/>
      <c r="BU481" s="8"/>
      <c r="BV481" s="8"/>
      <c r="BW481" s="8"/>
      <c r="BX481" s="8"/>
      <c r="BY481" s="8"/>
      <c r="BZ481" s="8"/>
      <c r="CA481" s="8">
        <v>4</v>
      </c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>
        <v>3</v>
      </c>
      <c r="CM481" s="8"/>
      <c r="CN481" s="8">
        <v>2</v>
      </c>
      <c r="CO481" s="8">
        <v>3</v>
      </c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</row>
    <row r="482" spans="1:112" ht="15" customHeight="1">
      <c r="A482" s="8">
        <v>481</v>
      </c>
      <c r="B482" s="36" t="s">
        <v>97</v>
      </c>
      <c r="C482" t="s">
        <v>99</v>
      </c>
      <c r="D482" s="21" t="s">
        <v>91</v>
      </c>
      <c r="E482" s="28">
        <v>42979</v>
      </c>
      <c r="F482" s="28"/>
      <c r="G482" s="42">
        <v>28</v>
      </c>
      <c r="H482" s="42">
        <v>33</v>
      </c>
      <c r="J482" s="8"/>
      <c r="K482" s="8" t="s">
        <v>48</v>
      </c>
      <c r="L482" s="8" t="s">
        <v>41</v>
      </c>
      <c r="M482" s="8">
        <f t="shared" si="58"/>
        <v>9</v>
      </c>
      <c r="N482" s="11">
        <f t="shared" si="59"/>
        <v>7.7200000000000006</v>
      </c>
      <c r="O482" s="8">
        <v>28</v>
      </c>
      <c r="P482" s="8" t="s">
        <v>256</v>
      </c>
      <c r="Q482" s="8" t="str">
        <f t="shared" si="56"/>
        <v>4: Good</v>
      </c>
      <c r="R482" s="11">
        <f t="shared" si="57"/>
        <v>7.9</v>
      </c>
      <c r="S482" s="11"/>
      <c r="T482" s="11"/>
      <c r="U482" s="11">
        <f>3.77/5*10</f>
        <v>7.54</v>
      </c>
      <c r="V482" s="8">
        <v>7.6</v>
      </c>
      <c r="W482" s="8">
        <v>7.8</v>
      </c>
      <c r="X482" s="8">
        <v>8</v>
      </c>
      <c r="Y482" s="8">
        <v>8.4</v>
      </c>
      <c r="Z482" s="8">
        <v>7.8</v>
      </c>
      <c r="AA482" s="8">
        <v>2</v>
      </c>
      <c r="AN482" s="8">
        <v>2</v>
      </c>
      <c r="AQ482" s="8"/>
      <c r="AR482" s="8"/>
      <c r="AS482" s="8"/>
      <c r="AT482" s="8">
        <v>10</v>
      </c>
      <c r="AU482" s="8"/>
      <c r="AV482" s="8"/>
      <c r="AW482" s="8"/>
      <c r="AX482" s="8"/>
      <c r="AY482" s="8">
        <v>1</v>
      </c>
      <c r="AZ482" s="8"/>
      <c r="BA482" s="8">
        <v>4</v>
      </c>
      <c r="BB482" s="8"/>
      <c r="BC482" s="8"/>
      <c r="BD482" s="8"/>
      <c r="BE482" s="8"/>
      <c r="BF482" s="8"/>
      <c r="BG482" s="8"/>
      <c r="BH482" s="8"/>
      <c r="BI482" s="8">
        <v>20</v>
      </c>
      <c r="BJ482" s="8">
        <v>9</v>
      </c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>
        <v>1</v>
      </c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</row>
    <row r="483" spans="1:112" ht="15" customHeight="1">
      <c r="A483" s="8">
        <v>482</v>
      </c>
      <c r="B483" s="36" t="s">
        <v>97</v>
      </c>
      <c r="C483" t="s">
        <v>82</v>
      </c>
      <c r="D483" s="21" t="s">
        <v>83</v>
      </c>
      <c r="E483" s="28">
        <v>43039</v>
      </c>
      <c r="F483" s="28"/>
      <c r="G483" s="42">
        <v>34</v>
      </c>
      <c r="H483" s="42"/>
      <c r="J483" s="8"/>
      <c r="K483" s="8" t="s">
        <v>371</v>
      </c>
      <c r="L483" s="8" t="s">
        <v>41</v>
      </c>
      <c r="M483" s="8">
        <f t="shared" si="58"/>
        <v>4</v>
      </c>
      <c r="N483" s="11">
        <f t="shared" si="59"/>
        <v>7.21</v>
      </c>
      <c r="O483" s="8">
        <v>133</v>
      </c>
      <c r="P483" s="8" t="s">
        <v>271</v>
      </c>
      <c r="Q483" s="8" t="str">
        <f t="shared" si="56"/>
        <v>4: Good</v>
      </c>
      <c r="R483" s="11">
        <f t="shared" si="57"/>
        <v>7.1</v>
      </c>
      <c r="S483" s="11"/>
      <c r="T483" s="11"/>
      <c r="U483" s="11">
        <f>3.66/5*10</f>
        <v>7.32</v>
      </c>
      <c r="V483" s="8">
        <v>7</v>
      </c>
      <c r="W483" s="8">
        <v>7</v>
      </c>
      <c r="X483" s="8">
        <v>7.5</v>
      </c>
      <c r="Y483" s="8">
        <v>7</v>
      </c>
      <c r="Z483" s="8">
        <v>7</v>
      </c>
      <c r="AM483" s="8">
        <v>6</v>
      </c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>
        <v>1</v>
      </c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>
        <v>6</v>
      </c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</row>
    <row r="484" spans="1:112" ht="15" customHeight="1">
      <c r="A484" s="8">
        <v>483</v>
      </c>
      <c r="B484" s="36" t="s">
        <v>896</v>
      </c>
      <c r="C484" t="s">
        <v>896</v>
      </c>
      <c r="D484" s="21" t="s">
        <v>899</v>
      </c>
      <c r="E484" s="28">
        <v>42801</v>
      </c>
      <c r="F484" s="28"/>
      <c r="G484" s="42">
        <v>34</v>
      </c>
      <c r="H484" s="42"/>
      <c r="J484" s="8"/>
      <c r="K484" s="8" t="s">
        <v>371</v>
      </c>
      <c r="L484" s="8" t="s">
        <v>41</v>
      </c>
      <c r="M484" s="8"/>
      <c r="N484" s="11"/>
      <c r="O484" s="8"/>
      <c r="P484" s="8"/>
      <c r="Q484" s="8"/>
      <c r="R484" s="11"/>
      <c r="S484" s="11"/>
      <c r="T484" s="11"/>
      <c r="U484" s="11"/>
      <c r="V484" s="8"/>
      <c r="W484" s="8"/>
      <c r="X484" s="8"/>
      <c r="Y484" s="8"/>
      <c r="Z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</row>
    <row r="485" spans="1:112" ht="15" customHeight="1">
      <c r="A485" s="8">
        <v>484</v>
      </c>
      <c r="B485" s="36" t="s">
        <v>896</v>
      </c>
      <c r="C485" t="s">
        <v>897</v>
      </c>
      <c r="D485" s="21" t="s">
        <v>899</v>
      </c>
      <c r="E485" s="28">
        <v>43011</v>
      </c>
      <c r="F485" s="28"/>
      <c r="G485" s="42">
        <v>34</v>
      </c>
      <c r="H485" s="42"/>
      <c r="J485" s="8"/>
      <c r="K485" s="8" t="s">
        <v>371</v>
      </c>
      <c r="L485" s="8" t="s">
        <v>41</v>
      </c>
      <c r="M485" s="8"/>
      <c r="N485" s="11"/>
      <c r="O485" s="8"/>
      <c r="P485" s="8"/>
      <c r="Q485" s="8"/>
      <c r="R485" s="11"/>
      <c r="S485" s="11"/>
      <c r="T485" s="11"/>
      <c r="U485" s="11"/>
      <c r="V485" s="8"/>
      <c r="W485" s="8"/>
      <c r="X485" s="8"/>
      <c r="Y485" s="8"/>
      <c r="Z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</row>
    <row r="486" spans="1:112" ht="15" customHeight="1">
      <c r="A486" s="8">
        <v>485</v>
      </c>
      <c r="B486" s="36" t="s">
        <v>896</v>
      </c>
      <c r="C486" t="s">
        <v>898</v>
      </c>
      <c r="D486" s="21" t="s">
        <v>899</v>
      </c>
      <c r="E486" s="28">
        <v>43312</v>
      </c>
      <c r="F486" s="28"/>
      <c r="G486" s="42">
        <v>34</v>
      </c>
      <c r="H486" s="42"/>
      <c r="J486" s="8"/>
      <c r="K486" s="8" t="s">
        <v>371</v>
      </c>
      <c r="L486" s="8" t="s">
        <v>41</v>
      </c>
      <c r="M486" s="8"/>
      <c r="N486" s="11"/>
      <c r="O486" s="8"/>
      <c r="P486" s="8"/>
      <c r="Q486" s="8"/>
      <c r="R486" s="11"/>
      <c r="S486" s="11"/>
      <c r="T486" s="11"/>
      <c r="U486" s="11"/>
      <c r="V486" s="8"/>
      <c r="W486" s="8"/>
      <c r="X486" s="8"/>
      <c r="Y486" s="8"/>
      <c r="Z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</row>
    <row r="487" spans="1:112" ht="15" customHeight="1">
      <c r="A487" s="8">
        <v>486</v>
      </c>
      <c r="B487" s="36" t="s">
        <v>19</v>
      </c>
      <c r="C487" t="s">
        <v>33</v>
      </c>
      <c r="D487" s="21" t="s">
        <v>17</v>
      </c>
      <c r="E487" s="28">
        <v>43380</v>
      </c>
      <c r="F487" s="28">
        <v>43541</v>
      </c>
      <c r="G487" s="42">
        <v>34</v>
      </c>
      <c r="H487" s="42"/>
      <c r="J487" s="8"/>
      <c r="K487" s="8" t="s">
        <v>43</v>
      </c>
      <c r="L487" s="8" t="s">
        <v>41</v>
      </c>
      <c r="M487" s="8">
        <f t="shared" si="58"/>
        <v>1</v>
      </c>
      <c r="N487" s="11" t="str">
        <f t="shared" si="59"/>
        <v/>
      </c>
      <c r="O487" s="8"/>
      <c r="P487" s="8"/>
      <c r="Q487" s="8" t="str">
        <f t="shared" si="56"/>
        <v/>
      </c>
      <c r="R487" s="11"/>
      <c r="S487" s="11"/>
      <c r="T487" s="11"/>
      <c r="U487" s="11"/>
      <c r="V487" s="8"/>
      <c r="W487" s="8"/>
      <c r="X487" s="8"/>
      <c r="Y487" s="8"/>
      <c r="Z487" s="8"/>
      <c r="AQ487" s="8"/>
      <c r="AR487" s="8"/>
      <c r="AS487" s="8"/>
      <c r="AT487" s="8">
        <v>0</v>
      </c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</row>
    <row r="488" spans="1:112" ht="15" customHeight="1">
      <c r="A488" s="8">
        <v>487</v>
      </c>
      <c r="B488" s="36" t="s">
        <v>907</v>
      </c>
      <c r="C488" t="s">
        <v>908</v>
      </c>
      <c r="D488" s="21" t="s">
        <v>912</v>
      </c>
      <c r="E488" s="28">
        <v>42948</v>
      </c>
      <c r="F488" s="28"/>
      <c r="G488" s="42">
        <v>-22</v>
      </c>
      <c r="H488" s="42">
        <v>-34</v>
      </c>
      <c r="J488" s="8"/>
      <c r="K488" s="8" t="s">
        <v>371</v>
      </c>
      <c r="L488" s="8" t="s">
        <v>41</v>
      </c>
      <c r="M488" s="8"/>
      <c r="N488" s="11"/>
      <c r="O488" s="8"/>
      <c r="P488" s="8"/>
      <c r="Q488" s="8"/>
      <c r="R488" s="11"/>
      <c r="S488" s="11"/>
      <c r="T488" s="11"/>
      <c r="U488" s="11"/>
      <c r="V488" s="8"/>
      <c r="W488" s="8"/>
      <c r="X488" s="8"/>
      <c r="Y488" s="8"/>
      <c r="Z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</row>
    <row r="489" spans="1:112" ht="15" customHeight="1">
      <c r="A489" s="8">
        <v>488</v>
      </c>
      <c r="B489" s="36" t="s">
        <v>907</v>
      </c>
      <c r="C489" t="s">
        <v>909</v>
      </c>
      <c r="D489" s="21" t="s">
        <v>912</v>
      </c>
      <c r="E489" s="28">
        <v>43011</v>
      </c>
      <c r="F489" s="28"/>
      <c r="G489" s="42">
        <v>-13</v>
      </c>
      <c r="H489" s="42">
        <v>3</v>
      </c>
      <c r="J489" s="8"/>
      <c r="K489" s="8" t="s">
        <v>371</v>
      </c>
      <c r="L489" s="8" t="s">
        <v>41</v>
      </c>
      <c r="M489" s="8"/>
      <c r="N489" s="11"/>
      <c r="O489" s="8"/>
      <c r="P489" s="8"/>
      <c r="Q489" s="8"/>
      <c r="R489" s="11"/>
      <c r="S489" s="11"/>
      <c r="T489" s="11"/>
      <c r="U489" s="11"/>
      <c r="V489" s="8"/>
      <c r="W489" s="8"/>
      <c r="X489" s="8"/>
      <c r="Y489" s="8"/>
      <c r="Z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</row>
    <row r="490" spans="1:112" ht="15" customHeight="1">
      <c r="A490" s="8">
        <v>489</v>
      </c>
      <c r="B490" s="36" t="s">
        <v>907</v>
      </c>
      <c r="C490" t="s">
        <v>910</v>
      </c>
      <c r="D490" s="21" t="s">
        <v>912</v>
      </c>
      <c r="E490" s="28">
        <v>43102</v>
      </c>
      <c r="F490" s="28"/>
      <c r="G490" s="42">
        <v>0</v>
      </c>
      <c r="H490" s="42">
        <v>3</v>
      </c>
      <c r="J490" s="8"/>
      <c r="K490" s="8" t="s">
        <v>371</v>
      </c>
      <c r="L490" s="8" t="s">
        <v>41</v>
      </c>
      <c r="M490" s="8"/>
      <c r="N490" s="11"/>
      <c r="O490" s="8"/>
      <c r="P490" s="8"/>
      <c r="Q490" s="8"/>
      <c r="R490" s="11"/>
      <c r="S490" s="11"/>
      <c r="T490" s="11"/>
      <c r="U490" s="11"/>
      <c r="V490" s="8"/>
      <c r="W490" s="8"/>
      <c r="X490" s="8"/>
      <c r="Y490" s="8"/>
      <c r="Z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</row>
    <row r="491" spans="1:112" ht="15" customHeight="1">
      <c r="A491" s="8">
        <v>490</v>
      </c>
      <c r="B491" s="36" t="s">
        <v>907</v>
      </c>
      <c r="C491" t="s">
        <v>911</v>
      </c>
      <c r="D491" s="21" t="s">
        <v>912</v>
      </c>
      <c r="E491" s="28">
        <v>43165</v>
      </c>
      <c r="F491" s="28"/>
      <c r="G491" s="42">
        <v>-34</v>
      </c>
      <c r="H491" s="42"/>
      <c r="J491" s="8"/>
      <c r="K491" s="8" t="s">
        <v>371</v>
      </c>
      <c r="L491" s="8" t="s">
        <v>41</v>
      </c>
      <c r="M491" s="8"/>
      <c r="N491" s="11"/>
      <c r="O491" s="8"/>
      <c r="P491" s="8"/>
      <c r="Q491" s="8"/>
      <c r="R491" s="11"/>
      <c r="S491" s="11"/>
      <c r="T491" s="11"/>
      <c r="U491" s="11"/>
      <c r="V491" s="8"/>
      <c r="W491" s="8"/>
      <c r="X491" s="8"/>
      <c r="Y491" s="8"/>
      <c r="Z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</row>
    <row r="492" spans="1:112" ht="15" customHeight="1">
      <c r="A492" s="8">
        <v>491</v>
      </c>
      <c r="B492" s="36" t="s">
        <v>98</v>
      </c>
      <c r="C492" t="s">
        <v>906</v>
      </c>
      <c r="D492" s="50" t="s">
        <v>91</v>
      </c>
      <c r="E492" s="28">
        <v>42332</v>
      </c>
      <c r="F492" s="28"/>
      <c r="G492" s="42">
        <v>34</v>
      </c>
      <c r="H492" s="42"/>
      <c r="J492" s="8"/>
      <c r="K492" s="8" t="s">
        <v>149</v>
      </c>
      <c r="L492" s="8" t="s">
        <v>41</v>
      </c>
      <c r="M492" s="8">
        <f t="shared" ref="M492" si="60">COUNTA(R492:T492,AA492:DH492)</f>
        <v>6</v>
      </c>
      <c r="N492" s="11">
        <f t="shared" ref="N492" si="61">IFERROR(AVERAGE(R492:U492),"")</f>
        <v>7.5</v>
      </c>
      <c r="O492" s="8">
        <v>145</v>
      </c>
      <c r="P492" s="8" t="s">
        <v>271</v>
      </c>
      <c r="Q492" s="8" t="str">
        <f t="shared" ref="Q492" si="62">IF(R492="","",IF(R492&lt;6,"6: Mediocre",IF(R492&lt;7,"5: Okay",IF(R492&lt;8,"4: Good",IF(R492&lt;9,"3: Very Good",IF(R492&lt;=9.5,"2: Incredible","1: Masterpiece"))))))</f>
        <v>4: Good</v>
      </c>
      <c r="R492" s="11">
        <f t="shared" ref="R492" si="63">IFERROR(ROUND(AVERAGE(V492:Z492),1),"")</f>
        <v>7.5</v>
      </c>
      <c r="S492" s="11"/>
      <c r="T492" s="11"/>
      <c r="U492" s="11"/>
      <c r="V492" s="8">
        <v>7.5</v>
      </c>
      <c r="W492" s="8">
        <v>7</v>
      </c>
      <c r="X492" s="8">
        <v>8.5</v>
      </c>
      <c r="Y492" s="8">
        <v>7</v>
      </c>
      <c r="Z492" s="8">
        <v>7.5</v>
      </c>
      <c r="AN492" s="8">
        <v>4</v>
      </c>
      <c r="AQ492" s="8"/>
      <c r="AR492" s="8"/>
      <c r="AS492" s="8"/>
      <c r="AT492" s="8">
        <v>7</v>
      </c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>
        <v>5</v>
      </c>
      <c r="BG492" s="8"/>
      <c r="BH492" s="8"/>
      <c r="BI492" s="8"/>
      <c r="BJ492" s="8">
        <v>10</v>
      </c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>
        <v>3</v>
      </c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</row>
    <row r="493" spans="1:112" ht="15" customHeight="1">
      <c r="A493" s="8">
        <v>492</v>
      </c>
      <c r="B493" s="36" t="s">
        <v>136</v>
      </c>
      <c r="C493" s="1" t="s">
        <v>8</v>
      </c>
      <c r="D493" s="21" t="s">
        <v>27</v>
      </c>
      <c r="E493" s="28">
        <v>42356</v>
      </c>
      <c r="F493" s="28"/>
      <c r="G493" s="42">
        <v>34</v>
      </c>
      <c r="H493" s="42"/>
      <c r="J493" s="8"/>
      <c r="K493" s="8" t="s">
        <v>42</v>
      </c>
      <c r="L493" s="8" t="s">
        <v>41</v>
      </c>
      <c r="M493" s="8">
        <f t="shared" si="58"/>
        <v>11</v>
      </c>
      <c r="N493" s="11">
        <f t="shared" si="59"/>
        <v>7.22</v>
      </c>
      <c r="O493" s="8">
        <v>129</v>
      </c>
      <c r="P493" s="8" t="s">
        <v>271</v>
      </c>
      <c r="Q493" s="8" t="str">
        <f t="shared" si="56"/>
        <v>4: Good</v>
      </c>
      <c r="R493" s="11">
        <f t="shared" si="57"/>
        <v>7</v>
      </c>
      <c r="S493" s="11"/>
      <c r="T493" s="11"/>
      <c r="U493" s="11">
        <f>3.72/5*10</f>
        <v>7.4399999999999995</v>
      </c>
      <c r="V493" s="8">
        <v>7.7</v>
      </c>
      <c r="W493" s="8">
        <v>7.7</v>
      </c>
      <c r="X493" s="8">
        <v>7</v>
      </c>
      <c r="Y493" s="8">
        <v>6.3</v>
      </c>
      <c r="Z493" s="8">
        <v>6.3</v>
      </c>
      <c r="AM493" s="8">
        <v>1</v>
      </c>
      <c r="AQ493" s="8"/>
      <c r="AR493" s="8"/>
      <c r="AS493" s="8"/>
      <c r="AT493" s="8">
        <v>5</v>
      </c>
      <c r="AU493" s="8"/>
      <c r="AV493" s="8"/>
      <c r="AW493" s="8"/>
      <c r="AX493" s="8"/>
      <c r="AY493" s="8">
        <v>2</v>
      </c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>
        <v>3</v>
      </c>
      <c r="CL493" s="8">
        <v>4</v>
      </c>
      <c r="CM493" s="8">
        <v>4</v>
      </c>
      <c r="CN493" s="8">
        <v>4</v>
      </c>
      <c r="CO493" s="8">
        <v>1</v>
      </c>
      <c r="CP493" s="8">
        <v>1</v>
      </c>
      <c r="CQ493" s="8">
        <v>2</v>
      </c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</row>
    <row r="494" spans="1:112" ht="15" customHeight="1">
      <c r="A494" s="8">
        <v>493</v>
      </c>
      <c r="B494" s="36" t="s">
        <v>98</v>
      </c>
      <c r="C494" s="5" t="s">
        <v>8</v>
      </c>
      <c r="D494" s="21" t="s">
        <v>385</v>
      </c>
      <c r="E494" s="28">
        <v>42356</v>
      </c>
      <c r="G494" s="42">
        <v>34</v>
      </c>
      <c r="J494" s="8"/>
      <c r="K494" s="8" t="s">
        <v>371</v>
      </c>
      <c r="L494" s="8" t="s">
        <v>41</v>
      </c>
      <c r="M494" s="8">
        <f t="shared" si="58"/>
        <v>0</v>
      </c>
      <c r="N494" s="11" t="str">
        <f t="shared" si="59"/>
        <v/>
      </c>
      <c r="O494" s="8"/>
      <c r="P494" s="8"/>
      <c r="Q494" s="8" t="str">
        <f t="shared" si="56"/>
        <v/>
      </c>
      <c r="R494" s="11"/>
      <c r="S494" s="11"/>
      <c r="T494" s="11"/>
      <c r="U494" s="11"/>
      <c r="V494" s="8"/>
      <c r="W494" s="8"/>
      <c r="X494" s="8"/>
      <c r="Y494" s="8"/>
      <c r="Z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</row>
    <row r="495" spans="1:112" ht="15" customHeight="1">
      <c r="A495" s="8">
        <v>494</v>
      </c>
      <c r="B495" s="36" t="s">
        <v>98</v>
      </c>
      <c r="C495" s="6" t="s">
        <v>380</v>
      </c>
      <c r="D495" s="50" t="s">
        <v>382</v>
      </c>
      <c r="E495" s="28">
        <v>42416</v>
      </c>
      <c r="F495" s="28"/>
      <c r="G495" s="42">
        <v>34</v>
      </c>
      <c r="H495" s="42"/>
      <c r="J495" s="8"/>
      <c r="K495" s="8" t="s">
        <v>371</v>
      </c>
      <c r="L495" s="8" t="s">
        <v>41</v>
      </c>
      <c r="M495" s="8">
        <f t="shared" si="58"/>
        <v>1</v>
      </c>
      <c r="N495" s="11">
        <f t="shared" si="59"/>
        <v>7.4</v>
      </c>
      <c r="O495" s="8"/>
      <c r="P495" s="8"/>
      <c r="Q495" s="8" t="str">
        <f t="shared" si="56"/>
        <v>4: Good</v>
      </c>
      <c r="R495" s="11">
        <f t="shared" si="57"/>
        <v>7.4</v>
      </c>
      <c r="S495" s="11"/>
      <c r="T495" s="11"/>
      <c r="U495" s="11"/>
      <c r="V495" s="8">
        <v>8</v>
      </c>
      <c r="W495" s="8">
        <v>8</v>
      </c>
      <c r="X495" s="8">
        <v>6</v>
      </c>
      <c r="Y495" s="8">
        <v>7</v>
      </c>
      <c r="Z495" s="8">
        <v>8</v>
      </c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</row>
    <row r="496" spans="1:112" ht="15" customHeight="1">
      <c r="A496" s="8">
        <v>495</v>
      </c>
      <c r="B496" s="36" t="s">
        <v>98</v>
      </c>
      <c r="C496" s="5" t="s">
        <v>381</v>
      </c>
      <c r="D496" s="21" t="s">
        <v>383</v>
      </c>
      <c r="E496" s="28">
        <v>42626</v>
      </c>
      <c r="G496" s="42">
        <v>34</v>
      </c>
      <c r="J496" s="8"/>
      <c r="K496" s="8" t="s">
        <v>371</v>
      </c>
      <c r="L496" s="8" t="s">
        <v>41</v>
      </c>
      <c r="M496" s="8">
        <f t="shared" si="58"/>
        <v>0</v>
      </c>
      <c r="N496" s="11" t="str">
        <f t="shared" si="59"/>
        <v/>
      </c>
      <c r="O496" s="8"/>
      <c r="P496" s="8"/>
      <c r="Q496" s="8" t="str">
        <f t="shared" si="56"/>
        <v/>
      </c>
      <c r="R496" s="11"/>
      <c r="S496" s="11"/>
      <c r="T496" s="11"/>
      <c r="U496" s="11"/>
      <c r="V496" s="8"/>
      <c r="W496" s="8"/>
      <c r="X496" s="8"/>
      <c r="Y496" s="8"/>
      <c r="Z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</row>
    <row r="497" spans="1:112" ht="15" customHeight="1">
      <c r="A497" s="8">
        <v>496</v>
      </c>
      <c r="B497" s="36" t="s">
        <v>98</v>
      </c>
      <c r="C497" t="s">
        <v>598</v>
      </c>
      <c r="D497" s="21" t="s">
        <v>599</v>
      </c>
      <c r="E497" s="28">
        <v>42979</v>
      </c>
      <c r="F497" s="28"/>
      <c r="G497" s="42">
        <v>34</v>
      </c>
      <c r="H497" s="42"/>
      <c r="J497" s="8"/>
      <c r="K497" s="8" t="s">
        <v>371</v>
      </c>
      <c r="L497" s="8" t="s">
        <v>41</v>
      </c>
      <c r="M497" s="8">
        <f t="shared" si="58"/>
        <v>6</v>
      </c>
      <c r="N497" s="11">
        <f t="shared" si="59"/>
        <v>7.5</v>
      </c>
      <c r="O497" s="8">
        <v>145</v>
      </c>
      <c r="P497" s="8" t="s">
        <v>271</v>
      </c>
      <c r="Q497" s="8" t="str">
        <f t="shared" si="56"/>
        <v>4: Good</v>
      </c>
      <c r="R497" s="11">
        <f t="shared" si="57"/>
        <v>7.5</v>
      </c>
      <c r="S497" s="11"/>
      <c r="T497" s="11"/>
      <c r="U497" s="11"/>
      <c r="V497" s="8">
        <v>7.5</v>
      </c>
      <c r="W497" s="8">
        <v>7</v>
      </c>
      <c r="X497" s="8">
        <v>8.5</v>
      </c>
      <c r="Y497" s="8">
        <v>7</v>
      </c>
      <c r="Z497" s="8">
        <v>7.5</v>
      </c>
      <c r="AN497" s="8">
        <v>4</v>
      </c>
      <c r="AQ497" s="8"/>
      <c r="AR497" s="8"/>
      <c r="AS497" s="8"/>
      <c r="AT497" s="8">
        <v>7</v>
      </c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>
        <v>5</v>
      </c>
      <c r="BG497" s="8"/>
      <c r="BH497" s="8"/>
      <c r="BI497" s="8"/>
      <c r="BJ497" s="8">
        <v>10</v>
      </c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>
        <v>3</v>
      </c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</row>
    <row r="498" spans="1:112" ht="15" customHeight="1">
      <c r="A498" s="8">
        <v>497</v>
      </c>
      <c r="B498" s="36" t="s">
        <v>98</v>
      </c>
      <c r="C498" t="s">
        <v>678</v>
      </c>
      <c r="D498" s="21" t="s">
        <v>385</v>
      </c>
      <c r="E498" s="28">
        <v>42675</v>
      </c>
      <c r="F498" s="28"/>
      <c r="G498" s="42">
        <v>34</v>
      </c>
      <c r="H498" s="42"/>
      <c r="J498" s="8"/>
      <c r="K498" s="8" t="s">
        <v>371</v>
      </c>
      <c r="L498" s="8" t="s">
        <v>41</v>
      </c>
      <c r="M498" s="8">
        <f t="shared" si="58"/>
        <v>1</v>
      </c>
      <c r="N498" s="11">
        <f t="shared" si="59"/>
        <v>7.6</v>
      </c>
      <c r="O498" s="8"/>
      <c r="P498" s="8"/>
      <c r="Q498" s="8"/>
      <c r="R498" s="11"/>
      <c r="S498" s="11"/>
      <c r="T498" s="11"/>
      <c r="U498" s="11">
        <f>3.8/5*10</f>
        <v>7.6</v>
      </c>
      <c r="V498" s="8"/>
      <c r="W498" s="8"/>
      <c r="X498" s="8"/>
      <c r="Y498" s="8"/>
      <c r="Z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>
        <v>8</v>
      </c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</row>
    <row r="499" spans="1:112" ht="15" customHeight="1">
      <c r="A499" s="8">
        <v>498</v>
      </c>
      <c r="B499" s="36" t="s">
        <v>97</v>
      </c>
      <c r="C499" t="s">
        <v>84</v>
      </c>
      <c r="D499" s="21" t="s">
        <v>85</v>
      </c>
      <c r="E499" s="28">
        <v>43084</v>
      </c>
      <c r="F499" s="28"/>
      <c r="G499" s="42">
        <v>34</v>
      </c>
      <c r="H499" s="42"/>
      <c r="J499" s="8"/>
      <c r="K499" s="8" t="s">
        <v>386</v>
      </c>
      <c r="L499" s="8" t="s">
        <v>41</v>
      </c>
      <c r="M499" s="8">
        <f t="shared" si="58"/>
        <v>6</v>
      </c>
      <c r="N499" s="11">
        <f t="shared" si="59"/>
        <v>7.05</v>
      </c>
      <c r="O499" s="8">
        <v>145</v>
      </c>
      <c r="P499" s="8" t="s">
        <v>271</v>
      </c>
      <c r="Q499" s="8" t="str">
        <f>IF(R499="","",IF(R499&lt;6,"6: Mediocre",IF(R499&lt;7,"5: Okay",IF(R499&lt;8,"4: Good",IF(R499&lt;9,"3: Very Good",IF(R499&lt;=9.5,"2: Incredible","1: Masterpiece"))))))</f>
        <v>4: Good</v>
      </c>
      <c r="R499" s="11">
        <f>IFERROR(ROUND(AVERAGE(V499:Z499),1),"")</f>
        <v>7.5</v>
      </c>
      <c r="S499" s="11"/>
      <c r="T499" s="11"/>
      <c r="U499" s="11">
        <f>3.3/5*10</f>
        <v>6.6</v>
      </c>
      <c r="V499" s="8">
        <v>7.5</v>
      </c>
      <c r="W499" s="8">
        <v>7</v>
      </c>
      <c r="X499" s="8">
        <v>8.5</v>
      </c>
      <c r="Y499" s="8">
        <v>7</v>
      </c>
      <c r="Z499" s="8">
        <v>7.5</v>
      </c>
      <c r="AN499" s="8">
        <v>4</v>
      </c>
      <c r="AQ499" s="8"/>
      <c r="AR499" s="8"/>
      <c r="AS499" s="8"/>
      <c r="AT499" s="8">
        <v>7</v>
      </c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>
        <v>5</v>
      </c>
      <c r="BG499" s="8"/>
      <c r="BH499" s="8"/>
      <c r="BI499" s="8"/>
      <c r="BJ499" s="8">
        <v>10</v>
      </c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>
        <v>1</v>
      </c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</row>
    <row r="500" spans="1:112" ht="15" customHeight="1">
      <c r="A500" s="8">
        <v>499</v>
      </c>
      <c r="B500" s="36" t="s">
        <v>97</v>
      </c>
      <c r="C500" t="s">
        <v>600</v>
      </c>
      <c r="D500" s="21" t="s">
        <v>28</v>
      </c>
      <c r="E500" s="28">
        <v>43084</v>
      </c>
      <c r="F500" s="28"/>
      <c r="G500" s="42">
        <v>34</v>
      </c>
      <c r="H500" s="42"/>
      <c r="J500" s="8"/>
      <c r="K500" s="8" t="s">
        <v>371</v>
      </c>
      <c r="L500" s="8" t="s">
        <v>41</v>
      </c>
      <c r="M500" s="8">
        <f t="shared" si="58"/>
        <v>5</v>
      </c>
      <c r="N500" s="11">
        <f t="shared" si="59"/>
        <v>7.46</v>
      </c>
      <c r="O500" s="8"/>
      <c r="P500" s="8"/>
      <c r="Q500" s="8"/>
      <c r="R500" s="11"/>
      <c r="S500" s="11"/>
      <c r="T500" s="11"/>
      <c r="U500" s="11">
        <f>3.73/5*10</f>
        <v>7.46</v>
      </c>
      <c r="V500" s="8"/>
      <c r="W500" s="8"/>
      <c r="X500" s="8"/>
      <c r="Y500" s="8"/>
      <c r="Z500" s="8"/>
      <c r="AN500" s="8">
        <v>4</v>
      </c>
      <c r="AQ500" s="8"/>
      <c r="AR500" s="8"/>
      <c r="AS500" s="8"/>
      <c r="AT500" s="8">
        <v>7</v>
      </c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>
        <v>5</v>
      </c>
      <c r="BG500" s="8"/>
      <c r="BH500" s="8"/>
      <c r="BI500" s="8"/>
      <c r="BJ500" s="8">
        <v>10</v>
      </c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>
        <v>2</v>
      </c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</row>
    <row r="501" spans="1:112" ht="15" customHeight="1">
      <c r="A501" s="8">
        <v>500</v>
      </c>
      <c r="B501" s="36" t="s">
        <v>19</v>
      </c>
      <c r="C501" t="s">
        <v>32</v>
      </c>
      <c r="D501" s="21" t="s">
        <v>17</v>
      </c>
      <c r="E501" s="28">
        <v>43744</v>
      </c>
      <c r="F501" s="28">
        <v>43856</v>
      </c>
      <c r="G501" s="42">
        <v>34</v>
      </c>
      <c r="H501" s="42"/>
      <c r="J501" s="8"/>
      <c r="K501" s="8" t="s">
        <v>43</v>
      </c>
      <c r="L501" s="8" t="s">
        <v>41</v>
      </c>
      <c r="M501" s="8">
        <f t="shared" si="58"/>
        <v>1</v>
      </c>
      <c r="N501" s="11" t="str">
        <f t="shared" si="59"/>
        <v/>
      </c>
      <c r="O501" s="8"/>
      <c r="P501" s="8"/>
      <c r="Q501" s="8" t="str">
        <f t="shared" ref="Q501:Q516" si="64">IF(R501="","",IF(R501&lt;6,"6: Mediocre",IF(R501&lt;7,"5: Okay",IF(R501&lt;8,"4: Good",IF(R501&lt;9,"3: Very Good",IF(R501&lt;=9.5,"2: Incredible","1: Masterpiece"))))))</f>
        <v/>
      </c>
      <c r="R501" s="11"/>
      <c r="S501" s="11"/>
      <c r="T501" s="11"/>
      <c r="U501" s="11"/>
      <c r="V501" s="8"/>
      <c r="W501" s="8"/>
      <c r="X501" s="8"/>
      <c r="Y501" s="8"/>
      <c r="Z501" s="8"/>
      <c r="AQ501" s="8"/>
      <c r="AR501" s="8"/>
      <c r="AS501" s="8"/>
      <c r="AT501" s="8">
        <v>0</v>
      </c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</row>
    <row r="502" spans="1:112" ht="15" customHeight="1">
      <c r="A502" s="8">
        <v>501</v>
      </c>
      <c r="B502" s="36" t="s">
        <v>97</v>
      </c>
      <c r="C502" t="s">
        <v>92</v>
      </c>
      <c r="D502" s="21" t="s">
        <v>494</v>
      </c>
      <c r="E502" s="28">
        <v>43074</v>
      </c>
      <c r="F502" s="28"/>
      <c r="G502" s="42">
        <v>34</v>
      </c>
      <c r="H502" s="42"/>
      <c r="J502" s="8"/>
      <c r="K502" s="8" t="s">
        <v>254</v>
      </c>
      <c r="L502" s="8" t="s">
        <v>41</v>
      </c>
      <c r="M502" s="8">
        <f t="shared" si="58"/>
        <v>4</v>
      </c>
      <c r="N502" s="11">
        <f t="shared" si="59"/>
        <v>6.7</v>
      </c>
      <c r="O502" s="8">
        <v>131</v>
      </c>
      <c r="P502" s="8" t="s">
        <v>271</v>
      </c>
      <c r="Q502" s="8" t="str">
        <f t="shared" si="64"/>
        <v>5: Okay</v>
      </c>
      <c r="R502" s="11">
        <f t="shared" ref="R502:R516" si="65">IFERROR(ROUND(AVERAGE(V502:Z502),1),"")</f>
        <v>6.5</v>
      </c>
      <c r="S502" s="11"/>
      <c r="T502" s="11"/>
      <c r="U502" s="11">
        <f>3.45/5*10</f>
        <v>6.9</v>
      </c>
      <c r="V502" s="8">
        <v>6</v>
      </c>
      <c r="W502" s="8">
        <v>6.7</v>
      </c>
      <c r="X502" s="8">
        <v>6.7</v>
      </c>
      <c r="Y502" s="8">
        <v>7</v>
      </c>
      <c r="Z502" s="8">
        <v>6.3</v>
      </c>
      <c r="AA502" s="8">
        <v>4</v>
      </c>
      <c r="AN502" s="8">
        <v>3</v>
      </c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>
        <v>3</v>
      </c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</row>
    <row r="503" spans="1:112" ht="15" customHeight="1">
      <c r="A503" s="8">
        <v>502</v>
      </c>
      <c r="B503" s="36" t="s">
        <v>110</v>
      </c>
      <c r="C503" t="s">
        <v>367</v>
      </c>
      <c r="D503" s="21" t="s">
        <v>358</v>
      </c>
      <c r="E503" s="28">
        <v>43082</v>
      </c>
      <c r="F503" s="28"/>
      <c r="G503" s="42">
        <v>34</v>
      </c>
      <c r="J503" s="8"/>
      <c r="K503" s="8" t="s">
        <v>353</v>
      </c>
      <c r="L503" s="8" t="s">
        <v>41</v>
      </c>
      <c r="M503" s="8">
        <f t="shared" si="58"/>
        <v>0</v>
      </c>
      <c r="N503" s="11" t="str">
        <f t="shared" si="59"/>
        <v/>
      </c>
      <c r="O503" s="8"/>
      <c r="P503" s="8"/>
      <c r="Q503" s="8" t="str">
        <f t="shared" si="64"/>
        <v/>
      </c>
      <c r="R503" s="11"/>
      <c r="S503" s="11"/>
      <c r="T503" s="11"/>
      <c r="U503" s="11"/>
      <c r="V503" s="8"/>
      <c r="W503" s="8"/>
      <c r="X503" s="8"/>
      <c r="Y503" s="8"/>
      <c r="Z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</row>
    <row r="504" spans="1:112" ht="15" customHeight="1">
      <c r="A504" s="8">
        <v>503</v>
      </c>
      <c r="B504" s="36" t="s">
        <v>89</v>
      </c>
      <c r="C504" s="1" t="s">
        <v>9</v>
      </c>
      <c r="D504" s="21" t="s">
        <v>28</v>
      </c>
      <c r="E504" s="28">
        <v>43084</v>
      </c>
      <c r="F504" s="28"/>
      <c r="G504" s="42">
        <v>34</v>
      </c>
      <c r="H504" s="42"/>
      <c r="J504" s="8"/>
      <c r="K504" s="8" t="s">
        <v>42</v>
      </c>
      <c r="L504" s="8" t="s">
        <v>41</v>
      </c>
      <c r="M504" s="8">
        <f t="shared" si="58"/>
        <v>15</v>
      </c>
      <c r="N504" s="11">
        <f t="shared" si="59"/>
        <v>7.46</v>
      </c>
      <c r="O504" s="8">
        <v>130</v>
      </c>
      <c r="P504" s="8" t="s">
        <v>271</v>
      </c>
      <c r="Q504" s="8" t="str">
        <f t="shared" si="64"/>
        <v>4: Good</v>
      </c>
      <c r="R504" s="11">
        <f t="shared" si="65"/>
        <v>7</v>
      </c>
      <c r="S504" s="11"/>
      <c r="T504" s="11"/>
      <c r="U504" s="11">
        <f>3.96/5*10</f>
        <v>7.92</v>
      </c>
      <c r="V504" s="8">
        <v>6.5</v>
      </c>
      <c r="W504" s="8">
        <v>8.5</v>
      </c>
      <c r="X504" s="8">
        <v>7</v>
      </c>
      <c r="Y504" s="8">
        <v>6.5</v>
      </c>
      <c r="Z504" s="8">
        <v>6.5</v>
      </c>
      <c r="AN504" s="8">
        <v>1</v>
      </c>
      <c r="AO504" s="8">
        <v>4</v>
      </c>
      <c r="AQ504" s="8"/>
      <c r="AR504" s="8"/>
      <c r="AS504" s="8">
        <v>6</v>
      </c>
      <c r="AT504" s="8">
        <v>6</v>
      </c>
      <c r="AU504" s="8"/>
      <c r="AV504" s="8"/>
      <c r="AW504" s="8"/>
      <c r="AX504" s="8"/>
      <c r="AY504" s="8">
        <v>3</v>
      </c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>
        <v>6</v>
      </c>
      <c r="CJ504" s="8"/>
      <c r="CK504" s="8">
        <v>4</v>
      </c>
      <c r="CL504" s="8">
        <v>5</v>
      </c>
      <c r="CM504" s="8">
        <v>5</v>
      </c>
      <c r="CN504" s="8">
        <v>5</v>
      </c>
      <c r="CO504" s="8">
        <v>8</v>
      </c>
      <c r="CP504" s="8">
        <v>2</v>
      </c>
      <c r="CQ504" s="8">
        <v>3</v>
      </c>
      <c r="CR504" s="8">
        <v>3</v>
      </c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</row>
    <row r="505" spans="1:112" ht="15" customHeight="1">
      <c r="A505" s="8">
        <v>504</v>
      </c>
      <c r="B505" s="36" t="s">
        <v>97</v>
      </c>
      <c r="C505" s="5" t="s">
        <v>9</v>
      </c>
      <c r="D505" s="21" t="s">
        <v>385</v>
      </c>
      <c r="E505" s="28">
        <v>43165</v>
      </c>
      <c r="G505" s="42">
        <v>34</v>
      </c>
      <c r="J505" s="8"/>
      <c r="K505" s="8" t="s">
        <v>371</v>
      </c>
      <c r="L505" s="8" t="s">
        <v>41</v>
      </c>
      <c r="M505" s="8">
        <f t="shared" si="58"/>
        <v>0</v>
      </c>
      <c r="N505" s="11" t="str">
        <f t="shared" si="59"/>
        <v/>
      </c>
      <c r="O505" s="8"/>
      <c r="P505" s="8"/>
      <c r="Q505" s="8" t="str">
        <f t="shared" si="64"/>
        <v/>
      </c>
      <c r="R505" s="11"/>
      <c r="S505" s="11"/>
      <c r="T505" s="11"/>
      <c r="U505" s="11"/>
      <c r="V505" s="8"/>
      <c r="W505" s="8"/>
      <c r="X505" s="8"/>
      <c r="Y505" s="8"/>
      <c r="Z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</row>
    <row r="506" spans="1:112" ht="15" customHeight="1">
      <c r="A506" s="8">
        <v>505</v>
      </c>
      <c r="B506" s="36" t="s">
        <v>96</v>
      </c>
      <c r="C506" t="s">
        <v>94</v>
      </c>
      <c r="D506" s="21" t="s">
        <v>95</v>
      </c>
      <c r="E506" s="28">
        <v>43774</v>
      </c>
      <c r="F506" s="28"/>
      <c r="G506" s="42">
        <v>34</v>
      </c>
      <c r="H506" s="42"/>
      <c r="J506" s="8"/>
      <c r="K506" s="8" t="s">
        <v>48</v>
      </c>
      <c r="L506" s="8" t="s">
        <v>41</v>
      </c>
      <c r="M506" s="8">
        <f t="shared" si="58"/>
        <v>7</v>
      </c>
      <c r="N506" s="11">
        <f t="shared" si="59"/>
        <v>8.09</v>
      </c>
      <c r="O506" s="8">
        <v>35</v>
      </c>
      <c r="P506" s="8" t="s">
        <v>256</v>
      </c>
      <c r="Q506" s="8" t="str">
        <f t="shared" si="64"/>
        <v>3: Very Good</v>
      </c>
      <c r="R506" s="11">
        <f t="shared" si="65"/>
        <v>8.6999999999999993</v>
      </c>
      <c r="S506" s="11"/>
      <c r="T506" s="11"/>
      <c r="U506" s="11">
        <f>3.74/5*10</f>
        <v>7.48</v>
      </c>
      <c r="V506" s="8">
        <v>8.4</v>
      </c>
      <c r="W506" s="8">
        <v>9.1999999999999993</v>
      </c>
      <c r="X506" s="8">
        <v>8.3000000000000007</v>
      </c>
      <c r="Y506" s="8">
        <v>8.8000000000000007</v>
      </c>
      <c r="Z506" s="8">
        <v>9</v>
      </c>
      <c r="AO506" s="8">
        <v>1</v>
      </c>
      <c r="AQ506" s="8"/>
      <c r="AR506" s="8"/>
      <c r="AS506" s="8"/>
      <c r="AT506" s="8">
        <v>3</v>
      </c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>
        <v>1</v>
      </c>
      <c r="CH506" s="8"/>
      <c r="CI506" s="8"/>
      <c r="CJ506" s="8"/>
      <c r="CK506" s="8">
        <v>2</v>
      </c>
      <c r="CL506" s="8"/>
      <c r="CM506" s="8">
        <v>1</v>
      </c>
      <c r="CN506" s="8"/>
      <c r="CO506" s="8"/>
      <c r="CP506" s="8"/>
      <c r="CQ506" s="8"/>
      <c r="CR506" s="8">
        <v>5</v>
      </c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</row>
    <row r="507" spans="1:112" ht="15" customHeight="1">
      <c r="A507" s="8">
        <v>506</v>
      </c>
      <c r="B507" s="36" t="s">
        <v>360</v>
      </c>
      <c r="C507" t="s">
        <v>364</v>
      </c>
      <c r="D507" s="21" t="s">
        <v>358</v>
      </c>
      <c r="E507" s="28">
        <v>44154</v>
      </c>
      <c r="F507" s="28"/>
      <c r="G507" s="42">
        <v>34</v>
      </c>
      <c r="H507" s="42">
        <v>35</v>
      </c>
      <c r="J507" s="8"/>
      <c r="K507" s="8" t="s">
        <v>353</v>
      </c>
      <c r="L507" s="8" t="s">
        <v>41</v>
      </c>
      <c r="M507" s="8">
        <f t="shared" si="58"/>
        <v>0</v>
      </c>
      <c r="N507" s="11" t="str">
        <f t="shared" si="59"/>
        <v/>
      </c>
      <c r="O507" s="8"/>
      <c r="P507" s="8"/>
      <c r="Q507" s="8" t="str">
        <f t="shared" si="64"/>
        <v/>
      </c>
      <c r="R507" s="11"/>
      <c r="S507" s="11"/>
      <c r="T507" s="11"/>
      <c r="U507" s="11"/>
      <c r="V507" s="8"/>
      <c r="W507" s="8"/>
      <c r="X507" s="8"/>
      <c r="Y507" s="8"/>
      <c r="Z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</row>
    <row r="508" spans="1:112" ht="15" customHeight="1">
      <c r="A508" s="8">
        <v>507</v>
      </c>
      <c r="B508" s="36" t="s">
        <v>96</v>
      </c>
      <c r="C508" t="s">
        <v>86</v>
      </c>
      <c r="D508" s="21" t="s">
        <v>56</v>
      </c>
      <c r="E508" s="28">
        <v>43742</v>
      </c>
      <c r="F508" s="28"/>
      <c r="G508" s="42">
        <v>35</v>
      </c>
      <c r="H508" s="42"/>
      <c r="J508" s="8"/>
      <c r="K508" s="8" t="s">
        <v>371</v>
      </c>
      <c r="L508" s="8" t="s">
        <v>41</v>
      </c>
      <c r="M508" s="8">
        <f t="shared" si="58"/>
        <v>7</v>
      </c>
      <c r="N508" s="11">
        <f t="shared" si="59"/>
        <v>7.38</v>
      </c>
      <c r="O508" s="8">
        <v>62</v>
      </c>
      <c r="P508" s="8" t="s">
        <v>264</v>
      </c>
      <c r="Q508" s="8" t="str">
        <f t="shared" si="64"/>
        <v>3: Very Good</v>
      </c>
      <c r="R508" s="11">
        <f t="shared" si="65"/>
        <v>8.1</v>
      </c>
      <c r="S508" s="11"/>
      <c r="T508" s="11"/>
      <c r="U508" s="11">
        <f>3.33/5*10</f>
        <v>6.66</v>
      </c>
      <c r="V508" s="8">
        <v>7.5</v>
      </c>
      <c r="W508" s="8">
        <v>9</v>
      </c>
      <c r="X508" s="8">
        <v>7.5</v>
      </c>
      <c r="Y508" s="8">
        <v>8</v>
      </c>
      <c r="Z508" s="8">
        <v>8.5</v>
      </c>
      <c r="AA508" s="8">
        <v>1</v>
      </c>
      <c r="AO508" s="8">
        <v>2</v>
      </c>
      <c r="AQ508" s="8"/>
      <c r="AR508" s="8"/>
      <c r="AS508" s="8"/>
      <c r="AT508" s="8">
        <v>4</v>
      </c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>
        <v>12</v>
      </c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>
        <v>3</v>
      </c>
      <c r="CN508" s="8"/>
      <c r="CO508" s="8"/>
      <c r="CP508" s="8"/>
      <c r="CQ508" s="8"/>
      <c r="CR508" s="8">
        <v>4</v>
      </c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</row>
    <row r="509" spans="1:112" ht="15" customHeight="1">
      <c r="A509" s="8">
        <v>508</v>
      </c>
      <c r="B509" s="36" t="s">
        <v>868</v>
      </c>
      <c r="C509" t="s">
        <v>869</v>
      </c>
      <c r="D509" s="21" t="s">
        <v>56</v>
      </c>
      <c r="E509" s="28">
        <v>43376</v>
      </c>
      <c r="F509" s="28"/>
      <c r="G509" s="42"/>
      <c r="H509" s="42"/>
      <c r="J509" s="8"/>
      <c r="K509" s="8" t="s">
        <v>371</v>
      </c>
      <c r="L509" s="8" t="s">
        <v>41</v>
      </c>
      <c r="M509" s="8">
        <f t="shared" si="58"/>
        <v>0</v>
      </c>
      <c r="N509" s="11" t="str">
        <f t="shared" si="59"/>
        <v/>
      </c>
      <c r="O509" s="8"/>
      <c r="P509" s="8"/>
      <c r="Q509" s="8"/>
      <c r="R509" s="11"/>
      <c r="S509" s="11"/>
      <c r="T509" s="11"/>
      <c r="U509" s="11"/>
      <c r="V509" s="8"/>
      <c r="W509" s="8"/>
      <c r="X509" s="8"/>
      <c r="Y509" s="8"/>
      <c r="Z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</row>
    <row r="510" spans="1:112" ht="15" customHeight="1">
      <c r="A510" s="8">
        <v>509</v>
      </c>
      <c r="B510" s="36" t="s">
        <v>868</v>
      </c>
      <c r="C510" t="s">
        <v>872</v>
      </c>
      <c r="D510" s="21" t="s">
        <v>873</v>
      </c>
      <c r="E510" s="28">
        <v>43473</v>
      </c>
      <c r="F510" s="28"/>
      <c r="G510" s="42">
        <v>-10</v>
      </c>
      <c r="H510" s="42">
        <v>34</v>
      </c>
      <c r="J510" s="8"/>
      <c r="K510" s="8" t="s">
        <v>371</v>
      </c>
      <c r="L510" s="8" t="s">
        <v>41</v>
      </c>
      <c r="M510" s="8">
        <f t="shared" si="58"/>
        <v>0</v>
      </c>
      <c r="N510" s="11" t="str">
        <f t="shared" si="59"/>
        <v/>
      </c>
      <c r="O510" s="8"/>
      <c r="P510" s="8"/>
      <c r="Q510" s="8"/>
      <c r="R510" s="11"/>
      <c r="S510" s="11"/>
      <c r="T510" s="11"/>
      <c r="U510" s="11"/>
      <c r="V510" s="8"/>
      <c r="W510" s="8"/>
      <c r="X510" s="8"/>
      <c r="Y510" s="8"/>
      <c r="Z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</row>
    <row r="511" spans="1:112" ht="15" customHeight="1">
      <c r="A511" s="8">
        <v>510</v>
      </c>
      <c r="B511" s="36" t="s">
        <v>866</v>
      </c>
      <c r="C511" t="s">
        <v>864</v>
      </c>
      <c r="D511" s="21" t="s">
        <v>54</v>
      </c>
      <c r="E511" s="28">
        <v>43207</v>
      </c>
      <c r="F511" s="28"/>
      <c r="G511" s="42"/>
      <c r="H511" s="42"/>
      <c r="J511" s="8"/>
      <c r="K511" s="8" t="s">
        <v>371</v>
      </c>
      <c r="L511" s="8" t="s">
        <v>41</v>
      </c>
      <c r="M511" s="8">
        <f t="shared" si="58"/>
        <v>7</v>
      </c>
      <c r="N511" s="11">
        <f t="shared" si="59"/>
        <v>8.09</v>
      </c>
      <c r="O511" s="8">
        <v>35</v>
      </c>
      <c r="P511" s="8" t="s">
        <v>256</v>
      </c>
      <c r="Q511" s="8" t="str">
        <f t="shared" si="64"/>
        <v>3: Very Good</v>
      </c>
      <c r="R511" s="11">
        <f t="shared" si="65"/>
        <v>8.6999999999999993</v>
      </c>
      <c r="S511" s="11"/>
      <c r="T511" s="11"/>
      <c r="U511" s="11">
        <f>3.74/5*10</f>
        <v>7.48</v>
      </c>
      <c r="V511" s="8">
        <v>8.4</v>
      </c>
      <c r="W511" s="8">
        <v>9.1999999999999993</v>
      </c>
      <c r="X511" s="8">
        <v>8.3000000000000007</v>
      </c>
      <c r="Y511" s="8">
        <v>8.8000000000000007</v>
      </c>
      <c r="Z511" s="8">
        <v>9</v>
      </c>
      <c r="AO511" s="8">
        <v>1</v>
      </c>
      <c r="AQ511" s="8"/>
      <c r="AR511" s="8"/>
      <c r="AS511" s="8"/>
      <c r="AT511" s="8">
        <v>3</v>
      </c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>
        <v>1</v>
      </c>
      <c r="CH511" s="8"/>
      <c r="CI511" s="8"/>
      <c r="CJ511" s="8"/>
      <c r="CK511" s="8">
        <v>2</v>
      </c>
      <c r="CL511" s="8"/>
      <c r="CM511" s="8">
        <v>1</v>
      </c>
      <c r="CN511" s="8"/>
      <c r="CO511" s="8"/>
      <c r="CP511" s="8"/>
      <c r="CQ511" s="8"/>
      <c r="CR511" s="8">
        <v>5</v>
      </c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</row>
    <row r="512" spans="1:112" ht="15" customHeight="1">
      <c r="A512" s="8">
        <v>511</v>
      </c>
      <c r="B512" s="36" t="s">
        <v>871</v>
      </c>
      <c r="C512" t="s">
        <v>865</v>
      </c>
      <c r="D512" s="21" t="s">
        <v>54</v>
      </c>
      <c r="E512" s="28">
        <v>43375</v>
      </c>
      <c r="F512" s="28"/>
      <c r="G512" s="42">
        <v>35</v>
      </c>
      <c r="H512" s="42"/>
      <c r="J512" s="8"/>
      <c r="K512" s="8" t="s">
        <v>371</v>
      </c>
      <c r="L512" s="8" t="s">
        <v>41</v>
      </c>
      <c r="M512" s="8">
        <f t="shared" si="58"/>
        <v>7</v>
      </c>
      <c r="N512" s="11">
        <f t="shared" si="59"/>
        <v>8.09</v>
      </c>
      <c r="O512" s="8">
        <v>35</v>
      </c>
      <c r="P512" s="8" t="s">
        <v>256</v>
      </c>
      <c r="Q512" s="8" t="str">
        <f t="shared" ref="Q512" si="66">IF(R512="","",IF(R512&lt;6,"6: Mediocre",IF(R512&lt;7,"5: Okay",IF(R512&lt;8,"4: Good",IF(R512&lt;9,"3: Very Good",IF(R512&lt;=9.5,"2: Incredible","1: Masterpiece"))))))</f>
        <v>3: Very Good</v>
      </c>
      <c r="R512" s="11">
        <f t="shared" ref="R512" si="67">IFERROR(ROUND(AVERAGE(V512:Z512),1),"")</f>
        <v>8.6999999999999993</v>
      </c>
      <c r="S512" s="11"/>
      <c r="T512" s="11"/>
      <c r="U512" s="11">
        <f>3.74/5*10</f>
        <v>7.48</v>
      </c>
      <c r="V512" s="8">
        <v>8.4</v>
      </c>
      <c r="W512" s="8">
        <v>9.1999999999999993</v>
      </c>
      <c r="X512" s="8">
        <v>8.3000000000000007</v>
      </c>
      <c r="Y512" s="8">
        <v>8.8000000000000007</v>
      </c>
      <c r="Z512" s="8">
        <v>9</v>
      </c>
      <c r="AO512" s="8">
        <v>1</v>
      </c>
      <c r="AQ512" s="8"/>
      <c r="AR512" s="8"/>
      <c r="AS512" s="8"/>
      <c r="AT512" s="8">
        <v>3</v>
      </c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>
        <v>1</v>
      </c>
      <c r="CH512" s="8"/>
      <c r="CI512" s="8"/>
      <c r="CJ512" s="8"/>
      <c r="CK512" s="8">
        <v>2</v>
      </c>
      <c r="CL512" s="8"/>
      <c r="CM512" s="8">
        <v>1</v>
      </c>
      <c r="CN512" s="8"/>
      <c r="CO512" s="8"/>
      <c r="CP512" s="8"/>
      <c r="CQ512" s="8"/>
      <c r="CR512" s="8">
        <v>5</v>
      </c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</row>
    <row r="513" spans="1:112" ht="15" customHeight="1">
      <c r="A513" s="8">
        <v>512</v>
      </c>
      <c r="B513" s="36" t="s">
        <v>870</v>
      </c>
      <c r="C513" t="s">
        <v>863</v>
      </c>
      <c r="D513" s="21" t="s">
        <v>54</v>
      </c>
      <c r="E513" s="28">
        <v>43742</v>
      </c>
      <c r="F513" s="28"/>
      <c r="G513" s="42">
        <v>35</v>
      </c>
      <c r="H513" s="42"/>
      <c r="J513" s="8"/>
      <c r="K513" s="8" t="s">
        <v>371</v>
      </c>
      <c r="L513" s="8" t="s">
        <v>41</v>
      </c>
      <c r="M513" s="8">
        <f t="shared" si="58"/>
        <v>7</v>
      </c>
      <c r="N513" s="11">
        <f t="shared" si="59"/>
        <v>8.09</v>
      </c>
      <c r="O513" s="8">
        <v>35</v>
      </c>
      <c r="P513" s="8" t="s">
        <v>256</v>
      </c>
      <c r="Q513" s="8" t="str">
        <f t="shared" ref="Q513" si="68">IF(R513="","",IF(R513&lt;6,"6: Mediocre",IF(R513&lt;7,"5: Okay",IF(R513&lt;8,"4: Good",IF(R513&lt;9,"3: Very Good",IF(R513&lt;=9.5,"2: Incredible","1: Masterpiece"))))))</f>
        <v>3: Very Good</v>
      </c>
      <c r="R513" s="11">
        <f t="shared" ref="R513" si="69">IFERROR(ROUND(AVERAGE(V513:Z513),1),"")</f>
        <v>8.6999999999999993</v>
      </c>
      <c r="S513" s="11"/>
      <c r="T513" s="11"/>
      <c r="U513" s="11">
        <f>3.74/5*10</f>
        <v>7.48</v>
      </c>
      <c r="V513" s="8">
        <v>8.4</v>
      </c>
      <c r="W513" s="8">
        <v>9.1999999999999993</v>
      </c>
      <c r="X513" s="8">
        <v>8.3000000000000007</v>
      </c>
      <c r="Y513" s="8">
        <v>8.8000000000000007</v>
      </c>
      <c r="Z513" s="8">
        <v>9</v>
      </c>
      <c r="AO513" s="8">
        <v>1</v>
      </c>
      <c r="AQ513" s="8"/>
      <c r="AR513" s="8"/>
      <c r="AS513" s="8"/>
      <c r="AT513" s="8">
        <v>3</v>
      </c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>
        <v>1</v>
      </c>
      <c r="CH513" s="8"/>
      <c r="CI513" s="8"/>
      <c r="CJ513" s="8"/>
      <c r="CK513" s="8">
        <v>2</v>
      </c>
      <c r="CL513" s="8"/>
      <c r="CM513" s="8">
        <v>1</v>
      </c>
      <c r="CN513" s="8"/>
      <c r="CO513" s="8"/>
      <c r="CP513" s="8"/>
      <c r="CQ513" s="8"/>
      <c r="CR513" s="8">
        <v>5</v>
      </c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</row>
    <row r="514" spans="1:112" ht="15" customHeight="1">
      <c r="A514" s="8">
        <v>513</v>
      </c>
      <c r="B514" s="36" t="s">
        <v>87</v>
      </c>
      <c r="C514" t="s">
        <v>265</v>
      </c>
      <c r="D514" s="21" t="s">
        <v>91</v>
      </c>
      <c r="E514" s="28">
        <v>44012</v>
      </c>
      <c r="F514" s="28"/>
      <c r="G514" s="42">
        <v>35</v>
      </c>
      <c r="H514" s="42"/>
      <c r="J514" s="8"/>
      <c r="K514" s="8" t="s">
        <v>149</v>
      </c>
      <c r="L514" s="8" t="s">
        <v>41</v>
      </c>
      <c r="M514" s="8">
        <f t="shared" si="58"/>
        <v>0</v>
      </c>
      <c r="N514" s="11" t="str">
        <f t="shared" si="59"/>
        <v/>
      </c>
      <c r="O514" s="8">
        <v>49</v>
      </c>
      <c r="P514" s="8" t="s">
        <v>264</v>
      </c>
      <c r="Q514" s="8" t="str">
        <f t="shared" si="64"/>
        <v/>
      </c>
      <c r="R514" s="11"/>
      <c r="S514" s="11"/>
      <c r="T514" s="11"/>
      <c r="U514" s="11"/>
      <c r="V514" s="8"/>
      <c r="W514" s="8"/>
      <c r="X514" s="8"/>
      <c r="Y514" s="8"/>
      <c r="Z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</row>
    <row r="515" spans="1:112" ht="15" customHeight="1">
      <c r="A515" s="8">
        <v>514</v>
      </c>
      <c r="B515" s="36" t="s">
        <v>87</v>
      </c>
      <c r="C515" t="s">
        <v>90</v>
      </c>
      <c r="D515" s="21" t="s">
        <v>91</v>
      </c>
      <c r="E515" s="28">
        <v>43704</v>
      </c>
      <c r="F515" s="28"/>
      <c r="G515" s="42">
        <v>35</v>
      </c>
      <c r="H515" s="42"/>
      <c r="J515" s="8"/>
      <c r="K515" s="8" t="s">
        <v>48</v>
      </c>
      <c r="L515" s="8" t="s">
        <v>41</v>
      </c>
      <c r="M515" s="8">
        <f t="shared" si="58"/>
        <v>8</v>
      </c>
      <c r="N515" s="11">
        <f t="shared" si="59"/>
        <v>7.74</v>
      </c>
      <c r="O515" s="8">
        <v>50</v>
      </c>
      <c r="P515" s="8" t="s">
        <v>264</v>
      </c>
      <c r="Q515" s="8" t="str">
        <f t="shared" si="64"/>
        <v>4: Good</v>
      </c>
      <c r="R515" s="11">
        <f t="shared" si="65"/>
        <v>7.6</v>
      </c>
      <c r="S515" s="11"/>
      <c r="T515" s="11"/>
      <c r="U515" s="11">
        <f>3.94/5*10</f>
        <v>7.8800000000000008</v>
      </c>
      <c r="V515" s="8">
        <v>7</v>
      </c>
      <c r="W515" s="8">
        <v>8.3000000000000007</v>
      </c>
      <c r="X515" s="8">
        <v>8</v>
      </c>
      <c r="Y515" s="8">
        <v>7.4</v>
      </c>
      <c r="Z515" s="8">
        <v>7.4</v>
      </c>
      <c r="AA515" s="8">
        <v>1</v>
      </c>
      <c r="AO515" s="8">
        <v>5</v>
      </c>
      <c r="AQ515" s="8"/>
      <c r="AR515" s="8"/>
      <c r="AS515" s="8"/>
      <c r="AT515" s="8">
        <v>2</v>
      </c>
      <c r="AU515" s="8"/>
      <c r="AV515" s="8"/>
      <c r="AW515" s="8"/>
      <c r="AX515" s="8"/>
      <c r="AY515" s="8"/>
      <c r="AZ515" s="8"/>
      <c r="BA515" s="8">
        <v>6</v>
      </c>
      <c r="BB515" s="8"/>
      <c r="BC515" s="8">
        <v>2</v>
      </c>
      <c r="BD515" s="8"/>
      <c r="BE515" s="8"/>
      <c r="BF515" s="8"/>
      <c r="BG515" s="8"/>
      <c r="BH515" s="8"/>
      <c r="BI515" s="8"/>
      <c r="BJ515" s="8">
        <v>13</v>
      </c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>
        <v>4</v>
      </c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</row>
    <row r="516" spans="1:112" ht="15" customHeight="1">
      <c r="A516" s="8">
        <v>515</v>
      </c>
      <c r="B516" s="36" t="s">
        <v>87</v>
      </c>
      <c r="C516" t="s">
        <v>88</v>
      </c>
      <c r="D516" s="21" t="s">
        <v>493</v>
      </c>
      <c r="E516" s="28">
        <v>43683</v>
      </c>
      <c r="F516" s="28"/>
      <c r="G516" s="42">
        <v>35</v>
      </c>
      <c r="H516" s="42"/>
      <c r="J516" s="8"/>
      <c r="K516" s="8" t="s">
        <v>386</v>
      </c>
      <c r="L516" s="8" t="s">
        <v>41</v>
      </c>
      <c r="M516" s="8">
        <f t="shared" si="58"/>
        <v>4</v>
      </c>
      <c r="N516" s="11">
        <f t="shared" si="59"/>
        <v>7.52</v>
      </c>
      <c r="O516" s="8">
        <v>48</v>
      </c>
      <c r="P516" s="8" t="s">
        <v>264</v>
      </c>
      <c r="Q516" s="8" t="str">
        <f t="shared" si="64"/>
        <v>4: Good</v>
      </c>
      <c r="R516" s="11">
        <f t="shared" si="65"/>
        <v>7.9</v>
      </c>
      <c r="S516" s="11"/>
      <c r="T516" s="11"/>
      <c r="U516" s="11">
        <f>3.57/5*10</f>
        <v>7.14</v>
      </c>
      <c r="V516" s="8">
        <v>7.4</v>
      </c>
      <c r="W516" s="8">
        <v>8.4</v>
      </c>
      <c r="X516" s="8">
        <v>7.6</v>
      </c>
      <c r="Y516" s="8">
        <v>8</v>
      </c>
      <c r="Z516" s="8">
        <v>7.9</v>
      </c>
      <c r="AA516" s="8">
        <v>1</v>
      </c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>
        <v>1</v>
      </c>
      <c r="BD516" s="8"/>
      <c r="BE516" s="8"/>
      <c r="BF516" s="8"/>
      <c r="BG516" s="8"/>
      <c r="BH516" s="8"/>
      <c r="BI516" s="8"/>
      <c r="BJ516" s="8"/>
      <c r="BK516" s="8"/>
      <c r="BL516" s="8"/>
      <c r="BM516" s="8">
        <v>4</v>
      </c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</row>
    <row r="517" spans="1:112" ht="15" customHeight="1">
      <c r="A517" s="8">
        <v>516</v>
      </c>
      <c r="B517" s="36" t="s">
        <v>87</v>
      </c>
      <c r="C517" t="s">
        <v>913</v>
      </c>
      <c r="D517" s="21" t="s">
        <v>554</v>
      </c>
      <c r="E517" s="28">
        <v>43683</v>
      </c>
      <c r="G517" s="42">
        <v>35</v>
      </c>
      <c r="J517" s="8"/>
      <c r="K517" s="8" t="s">
        <v>254</v>
      </c>
      <c r="L517" s="8" t="s">
        <v>41</v>
      </c>
      <c r="M517" s="8">
        <f t="shared" si="58"/>
        <v>3</v>
      </c>
      <c r="N517" s="11">
        <f t="shared" si="59"/>
        <v>7.52</v>
      </c>
      <c r="O517" s="8"/>
      <c r="P517" s="8"/>
      <c r="Q517" s="8"/>
      <c r="R517" s="8"/>
      <c r="S517" s="8"/>
      <c r="T517" s="8"/>
      <c r="U517" s="11">
        <f>3.76/5*10</f>
        <v>7.52</v>
      </c>
      <c r="V517" s="8"/>
      <c r="W517" s="8"/>
      <c r="X517" s="8"/>
      <c r="Y517" s="8"/>
      <c r="Z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>
        <v>3</v>
      </c>
      <c r="BD517" s="8"/>
      <c r="BE517" s="8"/>
      <c r="BF517" s="8"/>
      <c r="BG517" s="8"/>
      <c r="BH517" s="8">
        <v>4</v>
      </c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>
        <v>1</v>
      </c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</row>
    <row r="518" spans="1:112" ht="15" customHeight="1">
      <c r="A518" s="8">
        <v>517</v>
      </c>
      <c r="C518" t="s">
        <v>555</v>
      </c>
      <c r="D518" s="21" t="s">
        <v>554</v>
      </c>
      <c r="E518" s="28">
        <v>44040</v>
      </c>
      <c r="G518" s="42">
        <v>35</v>
      </c>
      <c r="J518" s="8"/>
      <c r="K518" s="8" t="s">
        <v>254</v>
      </c>
      <c r="L518" s="8" t="s">
        <v>41</v>
      </c>
      <c r="M518" s="8">
        <f t="shared" si="58"/>
        <v>2</v>
      </c>
      <c r="N518" s="11">
        <f t="shared" si="59"/>
        <v>8.0399999999999991</v>
      </c>
      <c r="O518" s="8"/>
      <c r="P518" s="8"/>
      <c r="Q518" s="8"/>
      <c r="R518" s="8"/>
      <c r="S518" s="8"/>
      <c r="T518" s="8"/>
      <c r="U518" s="11">
        <f>4.02/5*10</f>
        <v>8.0399999999999991</v>
      </c>
      <c r="V518" s="8"/>
      <c r="W518" s="8"/>
      <c r="X518" s="8"/>
      <c r="Y518" s="8"/>
      <c r="Z518" s="8"/>
      <c r="AQ518" s="8"/>
      <c r="AR518" s="8"/>
      <c r="AS518" s="8"/>
      <c r="AT518" s="8"/>
      <c r="AU518" s="8"/>
      <c r="AV518" s="8">
        <v>5</v>
      </c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>
        <v>5</v>
      </c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</row>
    <row r="519" spans="1:112" ht="15" customHeight="1">
      <c r="A519" s="8">
        <v>518</v>
      </c>
      <c r="B519" s="36" t="s">
        <v>89</v>
      </c>
      <c r="C519" s="1" t="s">
        <v>10</v>
      </c>
      <c r="D519" s="21" t="s">
        <v>29</v>
      </c>
      <c r="E519" s="28">
        <v>43819</v>
      </c>
      <c r="F519" s="28"/>
      <c r="G519" s="42">
        <v>35</v>
      </c>
      <c r="H519" s="42"/>
      <c r="J519" s="8"/>
      <c r="K519" s="8" t="s">
        <v>42</v>
      </c>
      <c r="L519" s="8" t="s">
        <v>41</v>
      </c>
      <c r="M519" s="8">
        <f t="shared" si="58"/>
        <v>10</v>
      </c>
      <c r="N519" s="11">
        <f t="shared" si="59"/>
        <v>7.91</v>
      </c>
      <c r="O519" s="8">
        <v>36</v>
      </c>
      <c r="P519" s="8" t="s">
        <v>256</v>
      </c>
      <c r="Q519" s="8" t="str">
        <f t="shared" ref="Q519:Q548" si="70">IF(R519="","",IF(R519&lt;6,"6: Mediocre",IF(R519&lt;7,"5: Okay",IF(R519&lt;8,"4: Good",IF(R519&lt;9,"3: Very Good",IF(R519&lt;=9.5,"2: Incredible","1: Masterpiece"))))))</f>
        <v>3: Very Good</v>
      </c>
      <c r="R519" s="11">
        <f t="shared" ref="R519:R548" si="71">IFERROR(ROUND(AVERAGE(V519:Z519),1),"")</f>
        <v>8</v>
      </c>
      <c r="S519" s="11"/>
      <c r="T519" s="11"/>
      <c r="U519" s="11">
        <f>3.91/5*10</f>
        <v>7.82</v>
      </c>
      <c r="V519" s="8">
        <v>6.8</v>
      </c>
      <c r="W519" s="8">
        <v>7.8</v>
      </c>
      <c r="X519" s="8">
        <v>7.7</v>
      </c>
      <c r="Y519" s="8">
        <v>8.8000000000000007</v>
      </c>
      <c r="Z519" s="8">
        <v>8.6999999999999993</v>
      </c>
      <c r="AO519" s="8">
        <v>3</v>
      </c>
      <c r="AQ519" s="8"/>
      <c r="AR519" s="8"/>
      <c r="AS519" s="8"/>
      <c r="AT519" s="8"/>
      <c r="AU519" s="8"/>
      <c r="AV519" s="8"/>
      <c r="AW519" s="8"/>
      <c r="AX519" s="8"/>
      <c r="AY519" s="8">
        <v>4</v>
      </c>
      <c r="AZ519" s="8"/>
      <c r="BA519" s="8">
        <v>7</v>
      </c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>
        <v>5</v>
      </c>
      <c r="CL519" s="8">
        <v>6</v>
      </c>
      <c r="CM519" s="8">
        <v>6</v>
      </c>
      <c r="CN519" s="8">
        <v>10</v>
      </c>
      <c r="CO519" s="8">
        <v>9</v>
      </c>
      <c r="CP519" s="8"/>
      <c r="CQ519" s="8"/>
      <c r="CR519" s="8">
        <v>6</v>
      </c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</row>
    <row r="520" spans="1:112" ht="15" customHeight="1">
      <c r="A520" s="8">
        <v>519</v>
      </c>
      <c r="B520" s="36" t="s">
        <v>96</v>
      </c>
      <c r="C520" s="5" t="s">
        <v>10</v>
      </c>
      <c r="D520" s="21" t="s">
        <v>385</v>
      </c>
      <c r="E520" s="28">
        <v>43937</v>
      </c>
      <c r="G520" s="42">
        <v>35</v>
      </c>
      <c r="J520" s="8"/>
      <c r="K520" s="8" t="s">
        <v>371</v>
      </c>
      <c r="L520" s="8" t="s">
        <v>41</v>
      </c>
      <c r="M520" s="8">
        <f t="shared" si="58"/>
        <v>0</v>
      </c>
      <c r="N520" s="11" t="str">
        <f t="shared" si="59"/>
        <v/>
      </c>
      <c r="O520" s="8"/>
      <c r="P520" s="8"/>
      <c r="Q520" s="8" t="str">
        <f t="shared" si="70"/>
        <v/>
      </c>
      <c r="R520" s="11"/>
      <c r="S520" s="11"/>
      <c r="T520" s="11"/>
      <c r="U520" s="11"/>
      <c r="V520" s="8"/>
      <c r="W520" s="8"/>
      <c r="X520" s="8"/>
      <c r="Y520" s="8"/>
      <c r="Z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</row>
    <row r="521" spans="1:112" ht="15" customHeight="1">
      <c r="A521" s="8">
        <v>520</v>
      </c>
      <c r="B521" s="36" t="s">
        <v>136</v>
      </c>
      <c r="C521" s="3" t="s">
        <v>496</v>
      </c>
      <c r="D521" s="21" t="s">
        <v>91</v>
      </c>
      <c r="E521" s="28">
        <v>43937</v>
      </c>
      <c r="G521" s="42">
        <v>-32</v>
      </c>
      <c r="H521" s="42">
        <v>35</v>
      </c>
      <c r="J521" s="8"/>
      <c r="K521" s="8" t="s">
        <v>371</v>
      </c>
      <c r="L521" s="8" t="s">
        <v>41</v>
      </c>
      <c r="M521" s="8">
        <f t="shared" si="58"/>
        <v>1</v>
      </c>
      <c r="N521" s="11" t="str">
        <f t="shared" si="59"/>
        <v/>
      </c>
      <c r="O521" s="8"/>
      <c r="P521" s="8"/>
      <c r="Q521" s="8" t="str">
        <f t="shared" si="70"/>
        <v/>
      </c>
      <c r="R521" s="11"/>
      <c r="S521" s="11"/>
      <c r="T521" s="11"/>
      <c r="U521" s="11"/>
      <c r="V521" s="8"/>
      <c r="W521" s="8"/>
      <c r="X521" s="8"/>
      <c r="Y521" s="8"/>
      <c r="Z521" s="8"/>
      <c r="AA521" s="8">
        <v>3</v>
      </c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</row>
    <row r="522" spans="1:112" ht="15" customHeight="1">
      <c r="A522" s="8">
        <v>521</v>
      </c>
      <c r="B522" s="36" t="s">
        <v>234</v>
      </c>
      <c r="C522" t="s">
        <v>310</v>
      </c>
      <c r="D522" s="21" t="s">
        <v>199</v>
      </c>
      <c r="E522" s="28">
        <v>38559</v>
      </c>
      <c r="F522" s="28"/>
      <c r="G522" s="42">
        <v>35</v>
      </c>
      <c r="H522" s="42"/>
      <c r="J522" s="8"/>
      <c r="K522" s="8" t="s">
        <v>48</v>
      </c>
      <c r="L522" s="8" t="s">
        <v>143</v>
      </c>
      <c r="M522" s="8">
        <f t="shared" si="58"/>
        <v>6</v>
      </c>
      <c r="N522" s="11">
        <f t="shared" si="59"/>
        <v>7.4249999999999998</v>
      </c>
      <c r="O522" s="8">
        <v>198</v>
      </c>
      <c r="P522" s="8" t="s">
        <v>271</v>
      </c>
      <c r="Q522" s="8" t="str">
        <f t="shared" si="70"/>
        <v>4: Good</v>
      </c>
      <c r="R522" s="11">
        <f t="shared" si="71"/>
        <v>7.1</v>
      </c>
      <c r="S522" s="11">
        <f>(3+3.2)/2/4*10</f>
        <v>7.75</v>
      </c>
      <c r="T522" s="11"/>
      <c r="U522" s="11"/>
      <c r="V522" s="8">
        <v>6.3</v>
      </c>
      <c r="W522" s="8">
        <v>8.6999999999999993</v>
      </c>
      <c r="X522" s="8">
        <v>7.7</v>
      </c>
      <c r="Y522" s="8">
        <v>6.7</v>
      </c>
      <c r="Z522" s="8">
        <v>6.1</v>
      </c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>
        <v>11</v>
      </c>
      <c r="CT522" s="8"/>
      <c r="CU522" s="8"/>
      <c r="CV522" s="8"/>
      <c r="CW522" s="8"/>
      <c r="CX522" s="8">
        <v>3</v>
      </c>
      <c r="CY522" s="8"/>
      <c r="CZ522" s="8">
        <v>15</v>
      </c>
      <c r="DA522" s="8">
        <v>12</v>
      </c>
      <c r="DB522" s="8"/>
      <c r="DC522" s="8"/>
      <c r="DD522" s="8"/>
      <c r="DE522" s="8"/>
      <c r="DF522" s="8"/>
      <c r="DG522" s="8"/>
      <c r="DH522" s="8"/>
    </row>
    <row r="523" spans="1:112" ht="15" customHeight="1">
      <c r="A523" s="8">
        <v>522</v>
      </c>
      <c r="B523" s="36" t="s">
        <v>234</v>
      </c>
      <c r="C523" t="s">
        <v>311</v>
      </c>
      <c r="D523" s="21" t="s">
        <v>199</v>
      </c>
      <c r="E523" s="28">
        <v>38622</v>
      </c>
      <c r="F523" s="28"/>
      <c r="G523" s="42">
        <v>36</v>
      </c>
      <c r="H523" s="42"/>
      <c r="J523" s="8"/>
      <c r="K523" s="8" t="s">
        <v>48</v>
      </c>
      <c r="L523" s="8" t="s">
        <v>143</v>
      </c>
      <c r="M523" s="8">
        <f t="shared" si="58"/>
        <v>5</v>
      </c>
      <c r="N523" s="11">
        <f t="shared" si="59"/>
        <v>7.9749999999999996</v>
      </c>
      <c r="O523" s="8">
        <v>199</v>
      </c>
      <c r="P523" s="8" t="s">
        <v>271</v>
      </c>
      <c r="Q523" s="8" t="str">
        <f t="shared" si="70"/>
        <v>4: Good</v>
      </c>
      <c r="R523" s="11">
        <f t="shared" si="71"/>
        <v>7.2</v>
      </c>
      <c r="S523" s="11">
        <f>3.5/4*10</f>
        <v>8.75</v>
      </c>
      <c r="T523" s="11"/>
      <c r="U523" s="11"/>
      <c r="V523" s="8">
        <v>6.1</v>
      </c>
      <c r="W523" s="8">
        <v>8.8000000000000007</v>
      </c>
      <c r="X523" s="8">
        <v>7.7</v>
      </c>
      <c r="Y523" s="8">
        <v>7.1</v>
      </c>
      <c r="Z523" s="8">
        <v>6.3</v>
      </c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>
        <v>12</v>
      </c>
      <c r="CT523" s="8"/>
      <c r="CU523" s="8"/>
      <c r="CV523" s="8"/>
      <c r="CW523" s="8"/>
      <c r="CX523" s="8">
        <v>4</v>
      </c>
      <c r="CY523" s="8"/>
      <c r="CZ523" s="8">
        <v>16</v>
      </c>
      <c r="DA523" s="8"/>
      <c r="DB523" s="8"/>
      <c r="DC523" s="8"/>
      <c r="DD523" s="8"/>
      <c r="DE523" s="8"/>
      <c r="DF523" s="8"/>
      <c r="DG523" s="8"/>
      <c r="DH523" s="8"/>
    </row>
    <row r="524" spans="1:112" ht="15" customHeight="1">
      <c r="A524" s="8">
        <v>523</v>
      </c>
      <c r="B524" s="36" t="s">
        <v>234</v>
      </c>
      <c r="C524" t="s">
        <v>312</v>
      </c>
      <c r="D524" s="21" t="s">
        <v>199</v>
      </c>
      <c r="E524" s="28">
        <v>38713</v>
      </c>
      <c r="G524" s="42">
        <v>36</v>
      </c>
      <c r="J524" s="8"/>
      <c r="K524" s="8" t="s">
        <v>48</v>
      </c>
      <c r="L524" s="8" t="s">
        <v>143</v>
      </c>
      <c r="M524" s="8">
        <f t="shared" si="58"/>
        <v>5</v>
      </c>
      <c r="N524" s="11">
        <f t="shared" si="59"/>
        <v>8.2624999999999993</v>
      </c>
      <c r="O524" s="8">
        <v>200</v>
      </c>
      <c r="P524" s="8" t="s">
        <v>271</v>
      </c>
      <c r="Q524" s="8" t="str">
        <f t="shared" si="70"/>
        <v>4: Good</v>
      </c>
      <c r="R524" s="11">
        <f t="shared" si="71"/>
        <v>7.4</v>
      </c>
      <c r="S524" s="11">
        <f>(3.8+3.5)/2/4*10</f>
        <v>9.125</v>
      </c>
      <c r="T524" s="11"/>
      <c r="U524" s="11"/>
      <c r="V524" s="8">
        <v>7.3</v>
      </c>
      <c r="W524" s="8">
        <v>8.6999999999999993</v>
      </c>
      <c r="X524" s="8">
        <v>8.1</v>
      </c>
      <c r="Y524" s="8">
        <v>7</v>
      </c>
      <c r="Z524" s="8">
        <v>5.9</v>
      </c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>
        <v>13</v>
      </c>
      <c r="CT524" s="8"/>
      <c r="CU524" s="8"/>
      <c r="CV524" s="8"/>
      <c r="CW524" s="8"/>
      <c r="CX524" s="8">
        <v>5</v>
      </c>
      <c r="CY524" s="8"/>
      <c r="CZ524" s="8">
        <v>17</v>
      </c>
      <c r="DA524" s="8"/>
      <c r="DB524" s="8"/>
      <c r="DC524" s="8"/>
      <c r="DD524" s="8"/>
      <c r="DE524" s="8"/>
      <c r="DF524" s="8"/>
      <c r="DG524" s="8"/>
      <c r="DH524" s="8"/>
    </row>
    <row r="525" spans="1:112" ht="15" customHeight="1">
      <c r="A525" s="8">
        <v>524</v>
      </c>
      <c r="B525" s="36" t="s">
        <v>233</v>
      </c>
      <c r="C525" t="s">
        <v>286</v>
      </c>
      <c r="D525" s="21" t="s">
        <v>266</v>
      </c>
      <c r="E525" s="28">
        <v>38867</v>
      </c>
      <c r="F525" s="28"/>
      <c r="G525" s="42">
        <v>40</v>
      </c>
      <c r="H525" s="42"/>
      <c r="J525" s="8"/>
      <c r="K525" s="8" t="s">
        <v>48</v>
      </c>
      <c r="L525" s="8" t="s">
        <v>143</v>
      </c>
      <c r="M525" s="8">
        <f t="shared" si="58"/>
        <v>7</v>
      </c>
      <c r="N525" s="11">
        <f t="shared" si="59"/>
        <v>8.533333333333335</v>
      </c>
      <c r="O525" s="8">
        <v>103</v>
      </c>
      <c r="P525" s="8" t="s">
        <v>264</v>
      </c>
      <c r="Q525" s="8" t="str">
        <f t="shared" si="70"/>
        <v>3: Very Good</v>
      </c>
      <c r="R525" s="11">
        <f t="shared" si="71"/>
        <v>8.4</v>
      </c>
      <c r="S525" s="11">
        <f>(3.8+3.6+3)/3/4*10</f>
        <v>8.6666666666666679</v>
      </c>
      <c r="T525" s="11"/>
      <c r="U525" s="11"/>
      <c r="V525" s="8">
        <v>8.8000000000000007</v>
      </c>
      <c r="W525" s="8">
        <v>9.1</v>
      </c>
      <c r="X525" s="8">
        <v>7.1</v>
      </c>
      <c r="Y525" s="8">
        <v>8.6</v>
      </c>
      <c r="Z525" s="8">
        <v>8.4</v>
      </c>
      <c r="AA525" s="8">
        <v>8</v>
      </c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>
        <v>9</v>
      </c>
      <c r="CO525" s="8"/>
      <c r="CP525" s="8"/>
      <c r="CQ525" s="8"/>
      <c r="CR525" s="8"/>
      <c r="CS525" s="8"/>
      <c r="CT525" s="8"/>
      <c r="CU525" s="8"/>
      <c r="CV525" s="8"/>
      <c r="CW525" s="8"/>
      <c r="CX525" s="8">
        <v>6</v>
      </c>
      <c r="CY525" s="8"/>
      <c r="CZ525" s="8">
        <v>18</v>
      </c>
      <c r="DA525" s="8">
        <v>13</v>
      </c>
      <c r="DB525" s="8"/>
      <c r="DC525" s="8"/>
      <c r="DD525" s="8"/>
      <c r="DE525" s="8"/>
      <c r="DF525" s="8"/>
      <c r="DG525" s="8"/>
      <c r="DH525" s="8"/>
    </row>
    <row r="526" spans="1:112" ht="15" customHeight="1">
      <c r="A526" s="8">
        <v>525</v>
      </c>
      <c r="B526" s="36" t="s">
        <v>233</v>
      </c>
      <c r="C526" t="s">
        <v>287</v>
      </c>
      <c r="D526" s="21" t="s">
        <v>22</v>
      </c>
      <c r="E526" s="28">
        <v>38958</v>
      </c>
      <c r="F526" s="28"/>
      <c r="G526" s="42">
        <v>40</v>
      </c>
      <c r="H526" s="42"/>
      <c r="J526" s="8"/>
      <c r="K526" s="8" t="s">
        <v>48</v>
      </c>
      <c r="L526" s="8" t="s">
        <v>143</v>
      </c>
      <c r="M526" s="8">
        <f t="shared" si="58"/>
        <v>9</v>
      </c>
      <c r="N526" s="11">
        <f t="shared" si="59"/>
        <v>8.3249999999999993</v>
      </c>
      <c r="O526" s="8">
        <v>104</v>
      </c>
      <c r="P526" s="8" t="s">
        <v>264</v>
      </c>
      <c r="Q526" s="8" t="str">
        <f t="shared" si="70"/>
        <v>3: Very Good</v>
      </c>
      <c r="R526" s="11">
        <f t="shared" si="71"/>
        <v>8.4</v>
      </c>
      <c r="S526" s="11">
        <f>(3.8+2.8)/2/4*10</f>
        <v>8.25</v>
      </c>
      <c r="T526" s="11"/>
      <c r="U526" s="11"/>
      <c r="V526" s="8">
        <v>7.8</v>
      </c>
      <c r="W526" s="8">
        <v>8.1999999999999993</v>
      </c>
      <c r="X526" s="8">
        <v>8.1</v>
      </c>
      <c r="Y526" s="8">
        <v>9.3000000000000007</v>
      </c>
      <c r="Z526" s="8">
        <v>8.6</v>
      </c>
      <c r="AA526" s="8">
        <v>6</v>
      </c>
      <c r="AB526" s="8">
        <v>14</v>
      </c>
      <c r="AQ526" s="8"/>
      <c r="AR526" s="8"/>
      <c r="AS526" s="8"/>
      <c r="AT526" s="8"/>
      <c r="AU526" s="8">
        <v>11</v>
      </c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>
        <v>5</v>
      </c>
      <c r="CK526" s="8"/>
      <c r="CL526" s="8"/>
      <c r="CM526" s="8"/>
      <c r="CN526" s="8"/>
      <c r="CO526" s="8"/>
      <c r="CP526" s="8"/>
      <c r="CQ526" s="8"/>
      <c r="CR526" s="8"/>
      <c r="CS526" s="8">
        <v>14</v>
      </c>
      <c r="CT526" s="8"/>
      <c r="CU526" s="8"/>
      <c r="CV526" s="8"/>
      <c r="CW526" s="8"/>
      <c r="CX526" s="8">
        <v>7</v>
      </c>
      <c r="CY526" s="8"/>
      <c r="CZ526" s="8"/>
      <c r="DA526" s="8">
        <v>14</v>
      </c>
      <c r="DB526" s="8"/>
      <c r="DC526" s="8"/>
      <c r="DD526" s="8"/>
      <c r="DE526" s="8"/>
      <c r="DF526" s="8"/>
      <c r="DG526" s="8"/>
      <c r="DH526" s="8"/>
    </row>
    <row r="527" spans="1:112" ht="15" customHeight="1">
      <c r="A527" s="8">
        <v>526</v>
      </c>
      <c r="B527" s="36" t="s">
        <v>233</v>
      </c>
      <c r="C527" t="s">
        <v>288</v>
      </c>
      <c r="D527" s="21" t="s">
        <v>199</v>
      </c>
      <c r="E527" s="28">
        <v>39049</v>
      </c>
      <c r="F527" s="28"/>
      <c r="G527" s="42">
        <v>40</v>
      </c>
      <c r="H527" s="42"/>
      <c r="J527" s="8"/>
      <c r="K527" s="8" t="s">
        <v>48</v>
      </c>
      <c r="L527" s="8" t="s">
        <v>143</v>
      </c>
      <c r="M527" s="8">
        <f t="shared" si="58"/>
        <v>6</v>
      </c>
      <c r="N527" s="11">
        <f t="shared" si="59"/>
        <v>8.7249999999999996</v>
      </c>
      <c r="O527" s="8">
        <v>105</v>
      </c>
      <c r="P527" s="8" t="s">
        <v>264</v>
      </c>
      <c r="Q527" s="8" t="str">
        <f t="shared" si="70"/>
        <v>3: Very Good</v>
      </c>
      <c r="R527" s="11">
        <f t="shared" si="71"/>
        <v>8.1999999999999993</v>
      </c>
      <c r="S527" s="11">
        <f>(3.9+3.6+3.6)/3/4*10</f>
        <v>9.25</v>
      </c>
      <c r="T527" s="11"/>
      <c r="U527" s="11"/>
      <c r="V527" s="8">
        <v>7.8</v>
      </c>
      <c r="W527" s="8">
        <v>9.1</v>
      </c>
      <c r="X527" s="8">
        <v>7.1</v>
      </c>
      <c r="Y527" s="8">
        <v>8.6999999999999993</v>
      </c>
      <c r="Z527" s="8">
        <v>8.3000000000000007</v>
      </c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>
        <v>15</v>
      </c>
      <c r="CT527" s="8"/>
      <c r="CU527" s="8"/>
      <c r="CV527" s="8"/>
      <c r="CW527" s="8"/>
      <c r="CX527" s="8">
        <v>8</v>
      </c>
      <c r="CY527" s="8"/>
      <c r="CZ527" s="8">
        <v>19</v>
      </c>
      <c r="DA527" s="8">
        <v>15</v>
      </c>
      <c r="DB527" s="8"/>
      <c r="DC527" s="8"/>
      <c r="DD527" s="8"/>
      <c r="DE527" s="8"/>
      <c r="DF527" s="8"/>
      <c r="DG527" s="8"/>
      <c r="DH527" s="8"/>
    </row>
    <row r="528" spans="1:112" ht="15" customHeight="1">
      <c r="A528" s="8">
        <v>527</v>
      </c>
      <c r="B528" s="36" t="s">
        <v>233</v>
      </c>
      <c r="C528" t="s">
        <v>289</v>
      </c>
      <c r="D528" s="21" t="s">
        <v>266</v>
      </c>
      <c r="E528" s="28">
        <v>39140</v>
      </c>
      <c r="F528" s="28"/>
      <c r="G528" s="42">
        <v>40</v>
      </c>
      <c r="H528" s="42"/>
      <c r="J528" s="8"/>
      <c r="K528" s="8" t="s">
        <v>48</v>
      </c>
      <c r="L528" s="8" t="s">
        <v>143</v>
      </c>
      <c r="M528" s="8">
        <f t="shared" si="58"/>
        <v>7</v>
      </c>
      <c r="N528" s="11">
        <f t="shared" si="59"/>
        <v>8.6916666666666664</v>
      </c>
      <c r="O528" s="8">
        <v>106</v>
      </c>
      <c r="P528" s="8" t="s">
        <v>264</v>
      </c>
      <c r="Q528" s="8" t="str">
        <f t="shared" si="70"/>
        <v>3: Very Good</v>
      </c>
      <c r="R528" s="11">
        <f t="shared" si="71"/>
        <v>8.3000000000000007</v>
      </c>
      <c r="S528" s="11">
        <f>(3.7+3.6+3.6)/3/4*10</f>
        <v>9.0833333333333339</v>
      </c>
      <c r="T528" s="11"/>
      <c r="U528" s="11"/>
      <c r="V528" s="8">
        <v>8.8000000000000007</v>
      </c>
      <c r="W528" s="8">
        <v>7.9</v>
      </c>
      <c r="X528" s="8">
        <v>8.6999999999999993</v>
      </c>
      <c r="Y528" s="8">
        <v>7.8</v>
      </c>
      <c r="Z528" s="8">
        <v>8.3000000000000007</v>
      </c>
      <c r="AA528" s="8">
        <v>9</v>
      </c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>
        <v>10</v>
      </c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>
        <v>9</v>
      </c>
      <c r="CY528" s="8"/>
      <c r="CZ528" s="8">
        <v>20</v>
      </c>
      <c r="DA528" s="8">
        <v>16</v>
      </c>
      <c r="DB528" s="8"/>
      <c r="DC528" s="8"/>
      <c r="DD528" s="8"/>
      <c r="DE528" s="8"/>
      <c r="DF528" s="8"/>
      <c r="DG528" s="8"/>
      <c r="DH528" s="8"/>
    </row>
    <row r="529" spans="1:112" ht="15" customHeight="1">
      <c r="A529" s="8">
        <v>528</v>
      </c>
      <c r="B529" s="36" t="s">
        <v>233</v>
      </c>
      <c r="C529" t="s">
        <v>290</v>
      </c>
      <c r="D529" s="21" t="s">
        <v>22</v>
      </c>
      <c r="E529" s="28">
        <v>39231</v>
      </c>
      <c r="F529" s="28"/>
      <c r="G529" s="42">
        <v>40</v>
      </c>
      <c r="H529" s="42"/>
      <c r="J529" s="8"/>
      <c r="K529" s="8" t="s">
        <v>48</v>
      </c>
      <c r="L529" s="8" t="s">
        <v>143</v>
      </c>
      <c r="M529" s="8">
        <f t="shared" ref="M529:M548" si="72">COUNTA(R529:T529,AA529:DH529)</f>
        <v>8</v>
      </c>
      <c r="N529" s="11">
        <f t="shared" ref="N529:N548" si="73">IFERROR(AVERAGE(R529:U529),"")</f>
        <v>8.4666666666666668</v>
      </c>
      <c r="O529" s="8">
        <v>107</v>
      </c>
      <c r="P529" s="8" t="s">
        <v>264</v>
      </c>
      <c r="Q529" s="8" t="str">
        <f t="shared" si="70"/>
        <v>3: Very Good</v>
      </c>
      <c r="R529" s="11">
        <f t="shared" si="71"/>
        <v>8.6</v>
      </c>
      <c r="S529" s="11">
        <f>(3.2+3+3.8)/3/4*10</f>
        <v>8.3333333333333339</v>
      </c>
      <c r="T529" s="11"/>
      <c r="U529" s="11"/>
      <c r="V529" s="8">
        <v>8.1</v>
      </c>
      <c r="W529" s="8">
        <v>9.1999999999999993</v>
      </c>
      <c r="X529" s="8">
        <v>8.6999999999999993</v>
      </c>
      <c r="Y529" s="8">
        <v>7.9</v>
      </c>
      <c r="Z529" s="8">
        <v>9.1</v>
      </c>
      <c r="AA529" s="8">
        <v>7</v>
      </c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>
        <v>16</v>
      </c>
      <c r="CT529" s="8">
        <v>13</v>
      </c>
      <c r="CU529" s="8"/>
      <c r="CV529" s="8"/>
      <c r="CW529" s="8"/>
      <c r="CX529" s="8">
        <v>10</v>
      </c>
      <c r="CY529" s="8"/>
      <c r="CZ529" s="8">
        <v>21</v>
      </c>
      <c r="DA529" s="8">
        <v>17</v>
      </c>
      <c r="DB529" s="8"/>
      <c r="DC529" s="8"/>
      <c r="DD529" s="8"/>
      <c r="DE529" s="8"/>
      <c r="DF529" s="8"/>
      <c r="DG529" s="8"/>
      <c r="DH529" s="8"/>
    </row>
    <row r="530" spans="1:112" ht="15" customHeight="1">
      <c r="A530" s="8">
        <v>529</v>
      </c>
      <c r="B530" s="36" t="s">
        <v>233</v>
      </c>
      <c r="C530" t="s">
        <v>291</v>
      </c>
      <c r="D530" s="21" t="s">
        <v>199</v>
      </c>
      <c r="E530" s="28">
        <v>39322</v>
      </c>
      <c r="F530" s="28"/>
      <c r="G530" s="42">
        <v>40</v>
      </c>
      <c r="H530" s="42"/>
      <c r="J530" s="8"/>
      <c r="K530" s="8" t="s">
        <v>48</v>
      </c>
      <c r="L530" s="8" t="s">
        <v>143</v>
      </c>
      <c r="M530" s="8">
        <f t="shared" si="72"/>
        <v>6</v>
      </c>
      <c r="N530" s="11">
        <f t="shared" si="73"/>
        <v>7.6624999999999996</v>
      </c>
      <c r="O530" s="8">
        <v>108</v>
      </c>
      <c r="P530" s="8" t="s">
        <v>264</v>
      </c>
      <c r="Q530" s="8" t="str">
        <f t="shared" si="70"/>
        <v>3: Very Good</v>
      </c>
      <c r="R530" s="11">
        <f t="shared" si="71"/>
        <v>8.1999999999999993</v>
      </c>
      <c r="S530" s="11">
        <f>(1.8+3.9)/2/4*10</f>
        <v>7.125</v>
      </c>
      <c r="T530" s="11"/>
      <c r="U530" s="11"/>
      <c r="V530" s="8">
        <v>7.6</v>
      </c>
      <c r="W530" s="8">
        <v>9.6999999999999993</v>
      </c>
      <c r="X530" s="8">
        <v>8.4</v>
      </c>
      <c r="Y530" s="8">
        <v>7.3</v>
      </c>
      <c r="Z530" s="8">
        <v>8</v>
      </c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>
        <v>17</v>
      </c>
      <c r="CT530" s="8"/>
      <c r="CU530" s="8"/>
      <c r="CV530" s="8"/>
      <c r="CW530" s="8"/>
      <c r="CX530" s="8">
        <v>11</v>
      </c>
      <c r="CY530" s="8"/>
      <c r="CZ530" s="8">
        <v>22</v>
      </c>
      <c r="DA530" s="8">
        <v>18</v>
      </c>
      <c r="DB530" s="8"/>
      <c r="DC530" s="8"/>
      <c r="DD530" s="8"/>
      <c r="DE530" s="8"/>
      <c r="DF530" s="8"/>
      <c r="DG530" s="8"/>
      <c r="DH530" s="8"/>
    </row>
    <row r="531" spans="1:112" ht="15" customHeight="1">
      <c r="A531" s="8">
        <v>530</v>
      </c>
      <c r="B531" s="36" t="s">
        <v>233</v>
      </c>
      <c r="C531" t="s">
        <v>292</v>
      </c>
      <c r="D531" s="21" t="s">
        <v>266</v>
      </c>
      <c r="E531" s="28">
        <v>39413</v>
      </c>
      <c r="F531" s="28"/>
      <c r="G531" s="42">
        <v>40</v>
      </c>
      <c r="H531" s="42"/>
      <c r="J531" s="8"/>
      <c r="K531" s="8" t="s">
        <v>48</v>
      </c>
      <c r="L531" s="8" t="s">
        <v>143</v>
      </c>
      <c r="M531" s="8">
        <f t="shared" si="72"/>
        <v>7</v>
      </c>
      <c r="N531" s="11">
        <f t="shared" si="73"/>
        <v>7.6</v>
      </c>
      <c r="O531" s="8">
        <v>109</v>
      </c>
      <c r="P531" s="8" t="s">
        <v>264</v>
      </c>
      <c r="Q531" s="8" t="str">
        <f t="shared" si="70"/>
        <v>3: Very Good</v>
      </c>
      <c r="R531" s="11">
        <f t="shared" si="71"/>
        <v>8.1999999999999993</v>
      </c>
      <c r="S531" s="11">
        <f>(1.9+3.7)/2/4*10</f>
        <v>7</v>
      </c>
      <c r="T531" s="11"/>
      <c r="U531" s="11"/>
      <c r="V531" s="8">
        <v>7.3</v>
      </c>
      <c r="W531" s="8">
        <v>8.6999999999999993</v>
      </c>
      <c r="X531" s="8">
        <v>8.4</v>
      </c>
      <c r="Y531" s="8">
        <v>7.9</v>
      </c>
      <c r="Z531" s="8">
        <v>8.6999999999999993</v>
      </c>
      <c r="AA531" s="8">
        <v>10</v>
      </c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>
        <v>18</v>
      </c>
      <c r="CT531" s="8"/>
      <c r="CU531" s="8"/>
      <c r="CV531" s="8"/>
      <c r="CW531" s="8"/>
      <c r="CX531" s="8">
        <v>12</v>
      </c>
      <c r="CY531" s="8"/>
      <c r="CZ531" s="8">
        <v>23</v>
      </c>
      <c r="DA531" s="8">
        <v>19</v>
      </c>
      <c r="DB531" s="8"/>
      <c r="DC531" s="8"/>
      <c r="DD531" s="8"/>
      <c r="DE531" s="8"/>
      <c r="DF531" s="8"/>
      <c r="DG531" s="8"/>
      <c r="DH531" s="8"/>
    </row>
    <row r="532" spans="1:112" ht="15" customHeight="1">
      <c r="A532" s="8">
        <v>531</v>
      </c>
      <c r="B532" s="36" t="s">
        <v>233</v>
      </c>
      <c r="C532" t="s">
        <v>293</v>
      </c>
      <c r="D532" s="21" t="s">
        <v>22</v>
      </c>
      <c r="E532" s="28">
        <v>39504</v>
      </c>
      <c r="F532" s="28"/>
      <c r="G532" s="42">
        <v>41</v>
      </c>
      <c r="H532" s="42"/>
      <c r="J532" s="8"/>
      <c r="K532" s="8" t="s">
        <v>48</v>
      </c>
      <c r="L532" s="8" t="s">
        <v>143</v>
      </c>
      <c r="M532" s="8">
        <f t="shared" si="72"/>
        <v>7</v>
      </c>
      <c r="N532" s="11">
        <f t="shared" si="73"/>
        <v>7.3166666666666664</v>
      </c>
      <c r="O532" s="8">
        <v>110</v>
      </c>
      <c r="P532" s="8" t="s">
        <v>264</v>
      </c>
      <c r="Q532" s="8" t="str">
        <f t="shared" si="70"/>
        <v>3: Very Good</v>
      </c>
      <c r="R532" s="11">
        <f t="shared" si="71"/>
        <v>8.3000000000000007</v>
      </c>
      <c r="S532" s="11">
        <f>(2.7+2+2.9)/3/4*10</f>
        <v>6.333333333333333</v>
      </c>
      <c r="T532" s="11"/>
      <c r="U532" s="11"/>
      <c r="V532" s="8">
        <v>7.8</v>
      </c>
      <c r="W532" s="8">
        <v>8.1</v>
      </c>
      <c r="X532" s="8">
        <v>9.1</v>
      </c>
      <c r="Y532" s="8">
        <v>7.2</v>
      </c>
      <c r="Z532" s="8">
        <v>9.3000000000000007</v>
      </c>
      <c r="AA532" s="8">
        <v>8</v>
      </c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>
        <v>19</v>
      </c>
      <c r="CT532" s="8"/>
      <c r="CU532" s="8"/>
      <c r="CV532" s="8"/>
      <c r="CW532" s="8"/>
      <c r="CX532" s="8">
        <v>13</v>
      </c>
      <c r="CY532" s="8"/>
      <c r="CZ532" s="8">
        <v>24</v>
      </c>
      <c r="DA532" s="8">
        <v>20</v>
      </c>
      <c r="DB532" s="8"/>
      <c r="DC532" s="8"/>
      <c r="DD532" s="8"/>
      <c r="DE532" s="8"/>
      <c r="DF532" s="8"/>
      <c r="DG532" s="8"/>
      <c r="DH532" s="8"/>
    </row>
    <row r="533" spans="1:112" ht="15" customHeight="1">
      <c r="A533" s="8">
        <v>532</v>
      </c>
      <c r="B533" s="36" t="s">
        <v>233</v>
      </c>
      <c r="C533" t="s">
        <v>294</v>
      </c>
      <c r="D533" s="21" t="s">
        <v>199</v>
      </c>
      <c r="E533" s="28">
        <v>39581</v>
      </c>
      <c r="F533" s="42"/>
      <c r="G533" s="42">
        <v>41</v>
      </c>
      <c r="H533" s="42"/>
      <c r="J533" s="8"/>
      <c r="K533" s="8" t="s">
        <v>48</v>
      </c>
      <c r="L533" s="8" t="s">
        <v>143</v>
      </c>
      <c r="M533" s="8">
        <f t="shared" si="72"/>
        <v>6</v>
      </c>
      <c r="N533" s="11">
        <f t="shared" si="73"/>
        <v>7.84375</v>
      </c>
      <c r="O533" s="8">
        <v>111</v>
      </c>
      <c r="P533" s="8" t="s">
        <v>264</v>
      </c>
      <c r="Q533" s="8" t="str">
        <f t="shared" si="70"/>
        <v>3: Very Good</v>
      </c>
      <c r="R533" s="11">
        <f t="shared" si="71"/>
        <v>8</v>
      </c>
      <c r="S533" s="11">
        <f>(2.6+2.8+3+3.9)/4/4*10</f>
        <v>7.6875</v>
      </c>
      <c r="T533" s="11"/>
      <c r="U533" s="11"/>
      <c r="V533" s="8">
        <v>7.2</v>
      </c>
      <c r="W533" s="8">
        <v>8.6999999999999993</v>
      </c>
      <c r="X533" s="8">
        <v>8.1999999999999993</v>
      </c>
      <c r="Y533" s="8">
        <v>7.6</v>
      </c>
      <c r="Z533" s="8">
        <v>8.3000000000000007</v>
      </c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>
        <v>20</v>
      </c>
      <c r="CT533" s="8"/>
      <c r="CU533" s="8"/>
      <c r="CV533" s="8"/>
      <c r="CW533" s="8"/>
      <c r="CX533" s="8">
        <v>14</v>
      </c>
      <c r="CY533" s="8"/>
      <c r="CZ533" s="8">
        <v>25</v>
      </c>
      <c r="DA533" s="8">
        <v>21</v>
      </c>
      <c r="DB533" s="8"/>
      <c r="DC533" s="8"/>
      <c r="DD533" s="8"/>
      <c r="DE533" s="8"/>
      <c r="DF533" s="8"/>
      <c r="DG533" s="8"/>
      <c r="DH533" s="8"/>
    </row>
    <row r="534" spans="1:112" ht="15" customHeight="1">
      <c r="A534" s="8">
        <v>533</v>
      </c>
      <c r="B534" s="36" t="s">
        <v>680</v>
      </c>
      <c r="C534" t="s">
        <v>236</v>
      </c>
      <c r="D534" s="21" t="s">
        <v>127</v>
      </c>
      <c r="E534" s="28">
        <v>40204</v>
      </c>
      <c r="F534" s="28"/>
      <c r="G534" s="42">
        <v>-5000</v>
      </c>
      <c r="H534" s="42">
        <v>41</v>
      </c>
      <c r="J534" s="8"/>
      <c r="K534" s="8" t="s">
        <v>48</v>
      </c>
      <c r="L534" s="8" t="s">
        <v>143</v>
      </c>
      <c r="M534" s="8">
        <f t="shared" si="72"/>
        <v>4</v>
      </c>
      <c r="N534" s="11">
        <f t="shared" si="73"/>
        <v>6.125</v>
      </c>
      <c r="O534" s="8">
        <v>201</v>
      </c>
      <c r="P534" s="8" t="s">
        <v>271</v>
      </c>
      <c r="Q534" s="8" t="str">
        <f t="shared" si="70"/>
        <v>4: Good</v>
      </c>
      <c r="R534" s="11">
        <f t="shared" si="71"/>
        <v>7.5</v>
      </c>
      <c r="S534" s="11">
        <f>(2.8+1.5)/2/4*10</f>
        <v>5.375</v>
      </c>
      <c r="T534" s="11">
        <v>5.5</v>
      </c>
      <c r="U534" s="11"/>
      <c r="V534" s="8">
        <v>7.1</v>
      </c>
      <c r="W534" s="8">
        <v>7.6</v>
      </c>
      <c r="X534" s="8">
        <v>6.9</v>
      </c>
      <c r="Y534" s="8">
        <v>7.8</v>
      </c>
      <c r="Z534" s="8">
        <v>8.1</v>
      </c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>
        <v>0</v>
      </c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</row>
    <row r="535" spans="1:112" ht="15" customHeight="1">
      <c r="A535" s="8">
        <v>534</v>
      </c>
      <c r="B535" s="36" t="s">
        <v>680</v>
      </c>
      <c r="C535" t="s">
        <v>235</v>
      </c>
      <c r="D535" s="21" t="s">
        <v>127</v>
      </c>
      <c r="E535" s="28">
        <v>40841</v>
      </c>
      <c r="F535" s="28"/>
      <c r="G535" s="42">
        <v>41</v>
      </c>
      <c r="H535" s="42"/>
      <c r="J535" s="8"/>
      <c r="K535" s="8" t="s">
        <v>48</v>
      </c>
      <c r="L535" s="8" t="s">
        <v>143</v>
      </c>
      <c r="M535" s="8">
        <f t="shared" si="72"/>
        <v>3</v>
      </c>
      <c r="N535" s="11">
        <f t="shared" si="73"/>
        <v>6.3</v>
      </c>
      <c r="O535" s="8">
        <v>202</v>
      </c>
      <c r="P535" s="8" t="s">
        <v>271</v>
      </c>
      <c r="Q535" s="8" t="str">
        <f t="shared" si="70"/>
        <v>4: Good</v>
      </c>
      <c r="R535" s="11">
        <f t="shared" si="71"/>
        <v>7.6</v>
      </c>
      <c r="S535" s="11">
        <f>2/4*10</f>
        <v>5</v>
      </c>
      <c r="T535" s="11"/>
      <c r="U535" s="11"/>
      <c r="V535" s="8">
        <v>7.7</v>
      </c>
      <c r="W535" s="8">
        <v>8.1999999999999993</v>
      </c>
      <c r="X535" s="8">
        <v>6.1</v>
      </c>
      <c r="Y535" s="8">
        <v>7.7</v>
      </c>
      <c r="Z535" s="8">
        <v>8.3000000000000007</v>
      </c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>
        <v>0</v>
      </c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</row>
    <row r="536" spans="1:112" ht="15" customHeight="1">
      <c r="A536" s="8">
        <v>535</v>
      </c>
      <c r="C536" s="24" t="s">
        <v>237</v>
      </c>
      <c r="D536" s="21" t="s">
        <v>125</v>
      </c>
      <c r="E536" s="28">
        <v>39733</v>
      </c>
      <c r="F536" s="28"/>
      <c r="G536" s="42">
        <v>-60</v>
      </c>
      <c r="H536" s="42">
        <v>43</v>
      </c>
      <c r="J536" s="8"/>
      <c r="K536" s="8" t="s">
        <v>48</v>
      </c>
      <c r="L536" s="8" t="s">
        <v>143</v>
      </c>
      <c r="M536" s="8">
        <f t="shared" si="72"/>
        <v>5</v>
      </c>
      <c r="N536" s="11">
        <f t="shared" si="73"/>
        <v>7.7700000000000005</v>
      </c>
      <c r="O536" s="8">
        <v>112</v>
      </c>
      <c r="P536" s="8" t="s">
        <v>264</v>
      </c>
      <c r="Q536" s="8" t="str">
        <f t="shared" si="70"/>
        <v>4: Good</v>
      </c>
      <c r="R536" s="11">
        <f t="shared" si="71"/>
        <v>7.4</v>
      </c>
      <c r="S536" s="11">
        <f>(3.5+3.1)/2/4*10</f>
        <v>8.25</v>
      </c>
      <c r="T536" s="11"/>
      <c r="U536" s="11">
        <f>3.83/5*10</f>
        <v>7.66</v>
      </c>
      <c r="V536" s="8">
        <v>7</v>
      </c>
      <c r="W536" s="8">
        <v>8</v>
      </c>
      <c r="X536" s="8">
        <v>8</v>
      </c>
      <c r="Y536" s="8">
        <v>7</v>
      </c>
      <c r="Z536" s="8">
        <v>7</v>
      </c>
      <c r="AA536" s="8">
        <v>6</v>
      </c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>
        <v>0</v>
      </c>
      <c r="CD536" s="8">
        <v>0</v>
      </c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</row>
    <row r="537" spans="1:112" ht="15" customHeight="1">
      <c r="A537" s="8">
        <v>536</v>
      </c>
      <c r="B537" s="36" t="s">
        <v>238</v>
      </c>
      <c r="C537" t="s">
        <v>295</v>
      </c>
      <c r="D537" s="21" t="s">
        <v>266</v>
      </c>
      <c r="E537" s="28">
        <v>39896</v>
      </c>
      <c r="F537" s="28"/>
      <c r="G537" s="42">
        <v>43</v>
      </c>
      <c r="H537" s="42"/>
      <c r="J537" s="8"/>
      <c r="K537" s="8" t="s">
        <v>48</v>
      </c>
      <c r="L537" s="8" t="s">
        <v>143</v>
      </c>
      <c r="M537" s="8">
        <f t="shared" si="72"/>
        <v>6</v>
      </c>
      <c r="N537" s="11">
        <f t="shared" si="73"/>
        <v>7.59375</v>
      </c>
      <c r="O537" s="8">
        <v>113</v>
      </c>
      <c r="P537" s="8" t="s">
        <v>264</v>
      </c>
      <c r="Q537" s="8" t="str">
        <f t="shared" si="70"/>
        <v>3: Very Good</v>
      </c>
      <c r="R537" s="11">
        <f t="shared" si="71"/>
        <v>8</v>
      </c>
      <c r="S537" s="11">
        <f>(3.7+2+3.8+2)/4/4*10</f>
        <v>7.1875</v>
      </c>
      <c r="T537" s="11"/>
      <c r="U537" s="11"/>
      <c r="V537" s="8">
        <v>7.4</v>
      </c>
      <c r="W537" s="8">
        <v>8.3000000000000007</v>
      </c>
      <c r="X537" s="8">
        <v>9.1999999999999993</v>
      </c>
      <c r="Y537" s="8">
        <v>8.1999999999999993</v>
      </c>
      <c r="Z537" s="8">
        <v>6.9</v>
      </c>
      <c r="AA537" s="8">
        <v>11</v>
      </c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>
        <v>13</v>
      </c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>
        <v>15</v>
      </c>
      <c r="CY537" s="8"/>
      <c r="CZ537" s="8">
        <v>26</v>
      </c>
      <c r="DA537" s="8"/>
      <c r="DB537" s="8"/>
      <c r="DC537" s="8"/>
      <c r="DD537" s="8"/>
      <c r="DE537" s="8"/>
      <c r="DF537" s="8"/>
      <c r="DG537" s="8"/>
      <c r="DH537" s="8"/>
    </row>
    <row r="538" spans="1:112" ht="15" customHeight="1">
      <c r="A538" s="8">
        <v>537</v>
      </c>
      <c r="B538" s="36" t="s">
        <v>238</v>
      </c>
      <c r="C538" t="s">
        <v>296</v>
      </c>
      <c r="D538" s="21" t="s">
        <v>117</v>
      </c>
      <c r="E538" s="28">
        <v>39987</v>
      </c>
      <c r="F538" s="28"/>
      <c r="G538" s="42">
        <v>43</v>
      </c>
      <c r="H538" s="42"/>
      <c r="J538" s="8"/>
      <c r="K538" s="8" t="s">
        <v>48</v>
      </c>
      <c r="L538" s="8" t="s">
        <v>143</v>
      </c>
      <c r="M538" s="8">
        <f t="shared" si="72"/>
        <v>5</v>
      </c>
      <c r="N538" s="11">
        <f t="shared" si="73"/>
        <v>5.6166666666666671</v>
      </c>
      <c r="O538" s="8">
        <v>114</v>
      </c>
      <c r="P538" s="8" t="s">
        <v>264</v>
      </c>
      <c r="Q538" s="8" t="str">
        <f t="shared" si="70"/>
        <v>4: Good</v>
      </c>
      <c r="R538" s="11">
        <f t="shared" si="71"/>
        <v>7.9</v>
      </c>
      <c r="S538" s="11">
        <f>(1.2+2+0.8)/3/4*10</f>
        <v>3.333333333333333</v>
      </c>
      <c r="T538" s="11"/>
      <c r="U538" s="11"/>
      <c r="V538" s="8">
        <v>7.3</v>
      </c>
      <c r="W538" s="8">
        <v>8.4</v>
      </c>
      <c r="X538" s="8">
        <v>8.6999999999999993</v>
      </c>
      <c r="Y538" s="8">
        <v>7.6</v>
      </c>
      <c r="Z538" s="8">
        <v>7.5</v>
      </c>
      <c r="AA538" s="8">
        <v>1</v>
      </c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>
        <v>16</v>
      </c>
      <c r="CY538" s="8"/>
      <c r="CZ538" s="8">
        <v>27</v>
      </c>
      <c r="DA538" s="8"/>
      <c r="DB538" s="8"/>
      <c r="DC538" s="8"/>
      <c r="DD538" s="8"/>
      <c r="DE538" s="8"/>
      <c r="DF538" s="8"/>
      <c r="DG538" s="8"/>
      <c r="DH538" s="8"/>
    </row>
    <row r="539" spans="1:112" ht="15" customHeight="1">
      <c r="A539" s="8">
        <v>538</v>
      </c>
      <c r="B539" s="36" t="s">
        <v>238</v>
      </c>
      <c r="C539" t="s">
        <v>297</v>
      </c>
      <c r="D539" s="21" t="s">
        <v>199</v>
      </c>
      <c r="E539" s="28">
        <v>40043</v>
      </c>
      <c r="F539" s="28"/>
      <c r="G539" s="42">
        <v>43</v>
      </c>
      <c r="H539" s="42"/>
      <c r="J539" s="8"/>
      <c r="K539" s="8" t="s">
        <v>48</v>
      </c>
      <c r="L539" s="8" t="s">
        <v>143</v>
      </c>
      <c r="M539" s="8">
        <f t="shared" si="72"/>
        <v>5</v>
      </c>
      <c r="N539" s="11">
        <f t="shared" si="73"/>
        <v>7.9</v>
      </c>
      <c r="O539" s="8">
        <v>115</v>
      </c>
      <c r="P539" s="8" t="s">
        <v>264</v>
      </c>
      <c r="Q539" s="8" t="str">
        <f t="shared" si="70"/>
        <v>4: Good</v>
      </c>
      <c r="R539" s="11">
        <f t="shared" si="71"/>
        <v>7.8</v>
      </c>
      <c r="S539" s="11">
        <f>(2.8+3.6)/2/4*10</f>
        <v>8</v>
      </c>
      <c r="T539" s="11"/>
      <c r="U539" s="11"/>
      <c r="V539" s="8">
        <v>7.7</v>
      </c>
      <c r="W539" s="8">
        <v>8.9</v>
      </c>
      <c r="X539" s="8">
        <v>7.3</v>
      </c>
      <c r="Y539" s="8">
        <v>7.3</v>
      </c>
      <c r="Z539" s="8">
        <v>7.8</v>
      </c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>
        <v>11</v>
      </c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>
        <v>17</v>
      </c>
      <c r="CY539" s="8"/>
      <c r="CZ539" s="8">
        <v>28</v>
      </c>
      <c r="DA539" s="8"/>
      <c r="DB539" s="8"/>
      <c r="DC539" s="8"/>
      <c r="DD539" s="8"/>
      <c r="DE539" s="8"/>
      <c r="DF539" s="8"/>
      <c r="DG539" s="8"/>
      <c r="DH539" s="8"/>
    </row>
    <row r="540" spans="1:112" ht="15" customHeight="1">
      <c r="A540" s="8">
        <v>539</v>
      </c>
      <c r="B540" s="36" t="s">
        <v>238</v>
      </c>
      <c r="C540" t="s">
        <v>298</v>
      </c>
      <c r="D540" s="21" t="s">
        <v>266</v>
      </c>
      <c r="E540" s="28">
        <v>40246</v>
      </c>
      <c r="F540" s="28"/>
      <c r="G540" s="42">
        <v>43</v>
      </c>
      <c r="H540" s="42"/>
      <c r="J540" s="8"/>
      <c r="K540" s="8" t="s">
        <v>48</v>
      </c>
      <c r="L540" s="8" t="s">
        <v>143</v>
      </c>
      <c r="M540" s="8">
        <f t="shared" si="72"/>
        <v>5</v>
      </c>
      <c r="N540" s="11">
        <f t="shared" si="73"/>
        <v>7.55</v>
      </c>
      <c r="O540" s="8">
        <v>116</v>
      </c>
      <c r="P540" s="8" t="s">
        <v>264</v>
      </c>
      <c r="Q540" s="8" t="str">
        <f t="shared" si="70"/>
        <v>3: Very Good</v>
      </c>
      <c r="R540" s="11">
        <f t="shared" si="71"/>
        <v>8.1</v>
      </c>
      <c r="S540" s="11">
        <f>(3.6+2)/2/4*10</f>
        <v>7</v>
      </c>
      <c r="T540" s="11"/>
      <c r="U540" s="11"/>
      <c r="V540" s="8">
        <v>7.6</v>
      </c>
      <c r="W540" s="8">
        <v>8.1</v>
      </c>
      <c r="X540" s="8">
        <v>7.7</v>
      </c>
      <c r="Y540" s="8">
        <v>8.8000000000000007</v>
      </c>
      <c r="Z540" s="8">
        <v>8.3000000000000007</v>
      </c>
      <c r="AA540" s="8">
        <v>12</v>
      </c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>
        <v>18</v>
      </c>
      <c r="CY540" s="8"/>
      <c r="CZ540" s="8">
        <v>29</v>
      </c>
      <c r="DA540" s="8"/>
      <c r="DB540" s="8"/>
      <c r="DC540" s="8"/>
      <c r="DD540" s="8"/>
      <c r="DE540" s="8"/>
      <c r="DF540" s="8"/>
      <c r="DG540" s="8"/>
      <c r="DH540" s="8"/>
    </row>
    <row r="541" spans="1:112" ht="15" customHeight="1">
      <c r="A541" s="8">
        <v>540</v>
      </c>
      <c r="B541" s="36" t="s">
        <v>238</v>
      </c>
      <c r="C541" t="s">
        <v>299</v>
      </c>
      <c r="D541" s="21" t="s">
        <v>117</v>
      </c>
      <c r="E541" s="28">
        <v>40323</v>
      </c>
      <c r="F541" s="28"/>
      <c r="G541" s="42">
        <v>44</v>
      </c>
      <c r="H541" s="42"/>
      <c r="J541" s="8"/>
      <c r="K541" s="8" t="s">
        <v>48</v>
      </c>
      <c r="L541" s="8" t="s">
        <v>143</v>
      </c>
      <c r="M541" s="8">
        <f t="shared" si="72"/>
        <v>6</v>
      </c>
      <c r="N541" s="11">
        <f t="shared" si="73"/>
        <v>5.8111111111111109</v>
      </c>
      <c r="O541" s="8">
        <v>117</v>
      </c>
      <c r="P541" s="8" t="s">
        <v>264</v>
      </c>
      <c r="Q541" s="8" t="str">
        <f t="shared" si="70"/>
        <v>3: Very Good</v>
      </c>
      <c r="R541" s="11">
        <f t="shared" si="71"/>
        <v>8.1</v>
      </c>
      <c r="S541" s="11">
        <f>(2+2+3.6)/3/4*10</f>
        <v>6.333333333333333</v>
      </c>
      <c r="T541" s="11">
        <v>3</v>
      </c>
      <c r="U541" s="11"/>
      <c r="V541" s="8">
        <v>7.5</v>
      </c>
      <c r="W541" s="8">
        <v>8.3000000000000007</v>
      </c>
      <c r="X541" s="8">
        <v>8.6999999999999993</v>
      </c>
      <c r="Y541" s="8">
        <v>8.1999999999999993</v>
      </c>
      <c r="Z541" s="8">
        <v>7.8</v>
      </c>
      <c r="AA541" s="8">
        <v>2</v>
      </c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>
        <v>19</v>
      </c>
      <c r="CY541" s="8"/>
      <c r="CZ541" s="8">
        <v>30</v>
      </c>
      <c r="DA541" s="8"/>
      <c r="DB541" s="8"/>
      <c r="DC541" s="8"/>
      <c r="DD541" s="8"/>
      <c r="DE541" s="8"/>
      <c r="DF541" s="8"/>
      <c r="DG541" s="8"/>
      <c r="DH541" s="8"/>
    </row>
    <row r="542" spans="1:112" ht="15" customHeight="1">
      <c r="A542" s="8">
        <v>541</v>
      </c>
      <c r="B542" s="36" t="s">
        <v>238</v>
      </c>
      <c r="C542" t="s">
        <v>300</v>
      </c>
      <c r="D542" s="21" t="s">
        <v>199</v>
      </c>
      <c r="E542" s="28">
        <v>40512</v>
      </c>
      <c r="F542" s="28"/>
      <c r="G542" s="42">
        <v>44</v>
      </c>
      <c r="H542" s="42"/>
      <c r="J542" s="8"/>
      <c r="K542" s="8" t="s">
        <v>48</v>
      </c>
      <c r="L542" s="8" t="s">
        <v>143</v>
      </c>
      <c r="M542" s="8">
        <f t="shared" si="72"/>
        <v>5</v>
      </c>
      <c r="N542" s="11">
        <f t="shared" si="73"/>
        <v>6.697222222222222</v>
      </c>
      <c r="O542" s="8">
        <v>118</v>
      </c>
      <c r="P542" s="8" t="s">
        <v>264</v>
      </c>
      <c r="Q542" s="8" t="str">
        <f t="shared" si="70"/>
        <v>4: Good</v>
      </c>
      <c r="R542" s="11">
        <f t="shared" si="71"/>
        <v>7.8</v>
      </c>
      <c r="S542" s="11">
        <f>(3.75+1+2.8)/3/4*10</f>
        <v>6.2916666666666661</v>
      </c>
      <c r="T542" s="11">
        <v>6</v>
      </c>
      <c r="U542" s="11"/>
      <c r="V542" s="8">
        <v>7.2</v>
      </c>
      <c r="W542" s="8">
        <v>8.9</v>
      </c>
      <c r="X542" s="8">
        <v>7.7</v>
      </c>
      <c r="Y542" s="8">
        <v>8.1</v>
      </c>
      <c r="Z542" s="8">
        <v>7.1</v>
      </c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>
        <v>20</v>
      </c>
      <c r="CY542" s="8"/>
      <c r="CZ542" s="8">
        <v>31</v>
      </c>
      <c r="DA542" s="8"/>
      <c r="DB542" s="8"/>
      <c r="DC542" s="8"/>
      <c r="DD542" s="8"/>
      <c r="DE542" s="8"/>
      <c r="DF542" s="8"/>
      <c r="DG542" s="8"/>
      <c r="DH542" s="8"/>
    </row>
    <row r="543" spans="1:112" ht="15" customHeight="1">
      <c r="A543" s="8">
        <v>542</v>
      </c>
      <c r="B543" s="36" t="s">
        <v>238</v>
      </c>
      <c r="C543" t="s">
        <v>301</v>
      </c>
      <c r="D543" s="21" t="s">
        <v>266</v>
      </c>
      <c r="E543" s="28">
        <v>40687</v>
      </c>
      <c r="F543" s="28"/>
      <c r="G543" s="42">
        <v>44</v>
      </c>
      <c r="H543" s="42"/>
      <c r="J543" s="8"/>
      <c r="K543" s="8" t="s">
        <v>48</v>
      </c>
      <c r="L543" s="8" t="s">
        <v>143</v>
      </c>
      <c r="M543" s="8">
        <f t="shared" si="72"/>
        <v>6</v>
      </c>
      <c r="N543" s="11">
        <f t="shared" si="73"/>
        <v>6.5</v>
      </c>
      <c r="O543" s="8">
        <v>119</v>
      </c>
      <c r="P543" s="8" t="s">
        <v>264</v>
      </c>
      <c r="Q543" s="8" t="str">
        <f t="shared" si="70"/>
        <v>4: Good</v>
      </c>
      <c r="R543" s="11">
        <f t="shared" si="71"/>
        <v>7.5</v>
      </c>
      <c r="S543" s="11">
        <f>(2+2)/2/4*10</f>
        <v>5</v>
      </c>
      <c r="T543" s="11">
        <v>7</v>
      </c>
      <c r="U543" s="11"/>
      <c r="V543" s="8">
        <v>7.1</v>
      </c>
      <c r="W543" s="8">
        <v>7.5</v>
      </c>
      <c r="X543" s="8">
        <v>8.1999999999999993</v>
      </c>
      <c r="Y543" s="8">
        <v>8.4</v>
      </c>
      <c r="Z543" s="8">
        <v>6.3</v>
      </c>
      <c r="AA543" s="8">
        <v>13</v>
      </c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>
        <v>21</v>
      </c>
      <c r="CY543" s="8"/>
      <c r="CZ543" s="8">
        <v>32</v>
      </c>
      <c r="DA543" s="8"/>
      <c r="DB543" s="8"/>
      <c r="DC543" s="8"/>
      <c r="DD543" s="8"/>
      <c r="DE543" s="8"/>
      <c r="DF543" s="8"/>
      <c r="DG543" s="8"/>
      <c r="DH543" s="8"/>
    </row>
    <row r="544" spans="1:112" ht="15" customHeight="1">
      <c r="A544" s="8">
        <v>543</v>
      </c>
      <c r="B544" s="36" t="s">
        <v>238</v>
      </c>
      <c r="C544" t="s">
        <v>302</v>
      </c>
      <c r="D544" s="21" t="s">
        <v>117</v>
      </c>
      <c r="E544" s="28">
        <v>40764</v>
      </c>
      <c r="F544" s="28"/>
      <c r="G544" s="42">
        <v>44</v>
      </c>
      <c r="H544" s="42"/>
      <c r="J544" s="8"/>
      <c r="K544" s="8" t="s">
        <v>48</v>
      </c>
      <c r="L544" s="8" t="s">
        <v>143</v>
      </c>
      <c r="M544" s="8">
        <f t="shared" si="72"/>
        <v>6</v>
      </c>
      <c r="N544" s="11">
        <f t="shared" si="73"/>
        <v>4.708333333333333</v>
      </c>
      <c r="O544" s="8">
        <v>120</v>
      </c>
      <c r="P544" s="8" t="s">
        <v>264</v>
      </c>
      <c r="Q544" s="8" t="str">
        <f t="shared" si="70"/>
        <v>3: Very Good</v>
      </c>
      <c r="R544" s="11">
        <f t="shared" si="71"/>
        <v>8</v>
      </c>
      <c r="S544" s="11">
        <f>(1.5+1.8)/2/4*10</f>
        <v>4.125</v>
      </c>
      <c r="T544" s="11">
        <v>2</v>
      </c>
      <c r="U544" s="11"/>
      <c r="V544" s="8">
        <v>8.3000000000000007</v>
      </c>
      <c r="W544" s="8">
        <v>8.3000000000000007</v>
      </c>
      <c r="X544" s="8">
        <v>7.9</v>
      </c>
      <c r="Y544" s="8">
        <v>7.7</v>
      </c>
      <c r="Z544" s="8">
        <v>7.8</v>
      </c>
      <c r="AA544" s="8">
        <v>3</v>
      </c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>
        <v>22</v>
      </c>
      <c r="CY544" s="8"/>
      <c r="CZ544" s="8">
        <v>33</v>
      </c>
      <c r="DA544" s="8"/>
      <c r="DB544" s="8"/>
      <c r="DC544" s="8"/>
      <c r="DD544" s="8"/>
      <c r="DE544" s="8"/>
      <c r="DF544" s="8"/>
      <c r="DG544" s="8"/>
      <c r="DH544" s="8"/>
    </row>
    <row r="545" spans="1:112" ht="15" customHeight="1">
      <c r="A545" s="8">
        <v>544</v>
      </c>
      <c r="B545" s="36" t="s">
        <v>238</v>
      </c>
      <c r="C545" t="s">
        <v>303</v>
      </c>
      <c r="D545" s="21" t="s">
        <v>199</v>
      </c>
      <c r="E545" s="28">
        <v>40981</v>
      </c>
      <c r="G545" s="42">
        <v>44</v>
      </c>
      <c r="J545" s="8"/>
      <c r="K545" s="8" t="s">
        <v>48</v>
      </c>
      <c r="L545" s="8" t="s">
        <v>143</v>
      </c>
      <c r="M545" s="8">
        <f t="shared" si="72"/>
        <v>5</v>
      </c>
      <c r="N545" s="11">
        <f t="shared" si="73"/>
        <v>8.3000000000000007</v>
      </c>
      <c r="O545" s="8">
        <v>121</v>
      </c>
      <c r="P545" s="8" t="s">
        <v>264</v>
      </c>
      <c r="Q545" s="8" t="str">
        <f t="shared" si="70"/>
        <v>3: Very Good</v>
      </c>
      <c r="R545" s="11">
        <f t="shared" si="71"/>
        <v>8.1</v>
      </c>
      <c r="S545" s="11"/>
      <c r="T545" s="11">
        <v>8.5</v>
      </c>
      <c r="U545" s="11"/>
      <c r="V545" s="8">
        <v>8.3000000000000007</v>
      </c>
      <c r="W545" s="8">
        <v>8.5</v>
      </c>
      <c r="X545" s="8">
        <v>7.7</v>
      </c>
      <c r="Y545" s="8">
        <v>8.4</v>
      </c>
      <c r="Z545" s="8">
        <v>7.6</v>
      </c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>
        <v>1</v>
      </c>
      <c r="CX545" s="8">
        <v>23</v>
      </c>
      <c r="CY545" s="8"/>
      <c r="CZ545" s="8">
        <v>34</v>
      </c>
      <c r="DA545" s="8"/>
      <c r="DB545" s="8"/>
      <c r="DC545" s="8"/>
      <c r="DD545" s="8"/>
      <c r="DE545" s="8"/>
      <c r="DF545" s="8"/>
      <c r="DG545" s="8"/>
      <c r="DH545" s="8"/>
    </row>
    <row r="546" spans="1:112" ht="15" customHeight="1">
      <c r="A546" s="8">
        <v>545</v>
      </c>
      <c r="B546" s="54" t="s">
        <v>862</v>
      </c>
      <c r="C546" t="s">
        <v>827</v>
      </c>
      <c r="D546" s="21" t="s">
        <v>119</v>
      </c>
      <c r="E546" s="28">
        <v>41000</v>
      </c>
      <c r="F546" s="28"/>
      <c r="G546" s="42">
        <v>44</v>
      </c>
      <c r="H546" s="42"/>
      <c r="J546" s="8"/>
      <c r="K546" s="8" t="s">
        <v>149</v>
      </c>
      <c r="L546" s="8" t="s">
        <v>143</v>
      </c>
      <c r="M546" s="8">
        <f t="shared" si="72"/>
        <v>0</v>
      </c>
      <c r="N546" s="11" t="str">
        <f t="shared" si="73"/>
        <v/>
      </c>
      <c r="O546" s="8"/>
      <c r="P546" s="8"/>
      <c r="Q546" s="8"/>
      <c r="R546" s="11"/>
      <c r="S546" s="11"/>
      <c r="T546" s="11"/>
      <c r="U546" s="11"/>
      <c r="V546" s="8"/>
      <c r="W546" s="8"/>
      <c r="X546" s="8"/>
      <c r="Y546" s="8"/>
      <c r="Z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</row>
    <row r="547" spans="1:112" ht="15" customHeight="1">
      <c r="A547" s="8">
        <v>546</v>
      </c>
      <c r="B547" s="36" t="s">
        <v>191</v>
      </c>
      <c r="C547" t="s">
        <v>239</v>
      </c>
      <c r="D547" s="21" t="s">
        <v>266</v>
      </c>
      <c r="E547" s="28">
        <v>41128</v>
      </c>
      <c r="F547" s="28"/>
      <c r="G547" s="42">
        <v>44</v>
      </c>
      <c r="H547" s="42"/>
      <c r="J547" s="8"/>
      <c r="K547" s="8" t="s">
        <v>48</v>
      </c>
      <c r="L547" s="8" t="s">
        <v>143</v>
      </c>
      <c r="M547" s="8">
        <f t="shared" si="72"/>
        <v>4</v>
      </c>
      <c r="N547" s="11">
        <f t="shared" si="73"/>
        <v>8.4</v>
      </c>
      <c r="O547" s="8">
        <v>60</v>
      </c>
      <c r="P547" s="8" t="s">
        <v>264</v>
      </c>
      <c r="Q547" s="8" t="str">
        <f t="shared" si="70"/>
        <v>4: Good</v>
      </c>
      <c r="R547" s="11">
        <f t="shared" si="71"/>
        <v>7.8</v>
      </c>
      <c r="S547" s="11"/>
      <c r="T547" s="11">
        <v>9</v>
      </c>
      <c r="U547" s="11"/>
      <c r="V547" s="8">
        <v>9</v>
      </c>
      <c r="W547" s="8">
        <v>8</v>
      </c>
      <c r="X547" s="8">
        <v>8</v>
      </c>
      <c r="Y547" s="8">
        <v>8</v>
      </c>
      <c r="Z547" s="8">
        <v>6</v>
      </c>
      <c r="AA547" s="8">
        <v>5</v>
      </c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>
        <v>0</v>
      </c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</row>
    <row r="548" spans="1:112" ht="15" customHeight="1">
      <c r="A548" s="8">
        <v>547</v>
      </c>
      <c r="C548" t="s">
        <v>240</v>
      </c>
      <c r="D548" s="21" t="s">
        <v>199</v>
      </c>
      <c r="E548" s="28">
        <v>41464</v>
      </c>
      <c r="F548" s="28"/>
      <c r="G548" s="42">
        <v>45</v>
      </c>
      <c r="H548" s="42"/>
      <c r="J548" s="8"/>
      <c r="K548" s="8" t="s">
        <v>48</v>
      </c>
      <c r="L548" s="8" t="s">
        <v>143</v>
      </c>
      <c r="M548" s="8">
        <f t="shared" si="72"/>
        <v>5</v>
      </c>
      <c r="N548" s="11">
        <f t="shared" si="73"/>
        <v>4.7</v>
      </c>
      <c r="O548" s="8">
        <v>203</v>
      </c>
      <c r="P548" s="8" t="s">
        <v>271</v>
      </c>
      <c r="Q548" s="8" t="str">
        <f t="shared" si="70"/>
        <v>4: Good</v>
      </c>
      <c r="R548" s="11">
        <f t="shared" si="71"/>
        <v>7.4</v>
      </c>
      <c r="S548" s="11"/>
      <c r="T548" s="11">
        <v>2</v>
      </c>
      <c r="U548" s="11"/>
      <c r="V548" s="8">
        <v>6.3</v>
      </c>
      <c r="W548" s="8">
        <v>8.9</v>
      </c>
      <c r="X548" s="8">
        <v>7.1</v>
      </c>
      <c r="Y548" s="8">
        <v>7.7</v>
      </c>
      <c r="Z548" s="8">
        <v>7</v>
      </c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>
        <v>12</v>
      </c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>
        <v>24</v>
      </c>
      <c r="CY548" s="8"/>
      <c r="CZ548" s="8">
        <v>35</v>
      </c>
      <c r="DA548" s="8"/>
      <c r="DB548" s="8"/>
      <c r="DC548" s="8"/>
      <c r="DD548" s="8"/>
      <c r="DE548" s="8"/>
      <c r="DF548" s="8"/>
      <c r="DG548" s="8"/>
      <c r="DH548" s="8"/>
    </row>
  </sheetData>
  <autoFilter ref="A1:DH548">
    <filterColumn colId="4" showButton="0"/>
    <filterColumn colId="6" showButton="0"/>
    <filterColumn colId="8"/>
    <filterColumn colId="9"/>
    <filterColumn colId="10"/>
    <filterColumn colId="14"/>
    <filterColumn colId="16" showButton="0"/>
    <filterColumn colId="20"/>
  </autoFilter>
  <mergeCells count="3">
    <mergeCell ref="E1:F1"/>
    <mergeCell ref="G1:H1"/>
    <mergeCell ref="Q1:R1"/>
  </mergeCells>
  <conditionalFormatting sqref="U517:U518 R519:Z548 R2:Z516">
    <cfRule type="cellIs" dxfId="13" priority="40" operator="greaterThanOrEqual">
      <formula>8</formula>
    </cfRule>
    <cfRule type="cellIs" dxfId="12" priority="41" operator="lessThan">
      <formula>6</formula>
    </cfRule>
    <cfRule type="cellIs" dxfId="11" priority="42" operator="between">
      <formula>6</formula>
      <formula>8</formula>
    </cfRule>
  </conditionalFormatting>
  <conditionalFormatting sqref="C131:C201 C359:D364 C365:C485 C203:C358 C487:C611 C2:C129 I2:I611">
    <cfRule type="expression" dxfId="10" priority="34">
      <formula>$I2="FALSE"</formula>
    </cfRule>
    <cfRule type="expression" dxfId="9" priority="36">
      <formula>$I2="TRUE"</formula>
    </cfRule>
  </conditionalFormatting>
  <conditionalFormatting sqref="E546 E2:E536">
    <cfRule type="expression" dxfId="8" priority="35">
      <formula>E2&gt;TODAY()</formula>
    </cfRule>
  </conditionalFormatting>
  <conditionalFormatting sqref="J2:J611">
    <cfRule type="expression" dxfId="7" priority="32">
      <formula>$J2="FALSE"</formula>
    </cfRule>
    <cfRule type="expression" dxfId="6" priority="33">
      <formula>$J2="TRUE"</formula>
    </cfRule>
  </conditionalFormatting>
  <conditionalFormatting sqref="C202">
    <cfRule type="expression" dxfId="5" priority="17">
      <formula>$I202="FALSE"</formula>
    </cfRule>
    <cfRule type="expression" dxfId="4" priority="18">
      <formula>$I202="TRUE"</formula>
    </cfRule>
  </conditionalFormatting>
  <conditionalFormatting sqref="N2:N548">
    <cfRule type="dataBar" priority="166">
      <dataBar>
        <cfvo type="min" val="0"/>
        <cfvo type="max" val="0"/>
        <color rgb="FF63C384"/>
      </dataBar>
    </cfRule>
    <cfRule type="colorScale" priority="167">
      <colorScale>
        <cfvo type="min" val="0"/>
        <cfvo type="max" val="0"/>
        <color rgb="FFFFEF9C"/>
        <color rgb="FF63BE7B"/>
      </colorScale>
    </cfRule>
  </conditionalFormatting>
  <conditionalFormatting sqref="M2:M548">
    <cfRule type="dataBar" priority="170">
      <dataBar>
        <cfvo type="min" val="0"/>
        <cfvo type="max" val="0"/>
        <color rgb="FF638EC6"/>
      </dataBar>
    </cfRule>
  </conditionalFormatting>
  <conditionalFormatting sqref="J76">
    <cfRule type="expression" dxfId="3" priority="3">
      <formula>$I76="FALSE"</formula>
    </cfRule>
    <cfRule type="expression" dxfId="2" priority="4">
      <formula>$I76="TRUE"</formula>
    </cfRule>
  </conditionalFormatting>
  <conditionalFormatting sqref="J257">
    <cfRule type="expression" dxfId="1" priority="1">
      <formula>$I257="FALSE"</formula>
    </cfRule>
    <cfRule type="expression" dxfId="0" priority="2">
      <formula>$I257="TRUE"</formula>
    </cfRule>
  </conditionalFormatting>
  <hyperlinks>
    <hyperlink ref="T1" r:id="rId1"/>
    <hyperlink ref="S1" r:id="rId2"/>
    <hyperlink ref="Q1:R1" r:id="rId3" display="YT Rating"/>
    <hyperlink ref="P1" r:id="rId4"/>
    <hyperlink ref="U1" r:id="rId5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D9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42578125" style="16" bestFit="1" customWidth="1"/>
    <col min="2" max="2" width="17.5703125" style="16" bestFit="1" customWidth="1"/>
    <col min="3" max="3" width="13" style="16" bestFit="1" customWidth="1"/>
    <col min="4" max="4" width="77.42578125" bestFit="1" customWidth="1"/>
  </cols>
  <sheetData>
    <row r="1" spans="1:4" ht="18.75">
      <c r="A1" s="27" t="s">
        <v>12</v>
      </c>
      <c r="B1" s="12" t="s">
        <v>679</v>
      </c>
      <c r="C1" s="12" t="s">
        <v>731</v>
      </c>
      <c r="D1" s="12" t="s">
        <v>685</v>
      </c>
    </row>
    <row r="2" spans="1:4" ht="15" hidden="1" customHeight="1">
      <c r="A2" s="20" t="s">
        <v>393</v>
      </c>
      <c r="B2" s="8">
        <f>COUNTIF(Books!D:D,A2)</f>
        <v>46</v>
      </c>
      <c r="C2" s="11">
        <f>IFERROR(AVERAGEIFS(Books!$N$3:$N$611, Books!$D$3:$D$611, Authors!A2),"")</f>
        <v>8.14</v>
      </c>
      <c r="D2" t="s">
        <v>723</v>
      </c>
    </row>
    <row r="3" spans="1:4" ht="15" hidden="1" customHeight="1">
      <c r="A3" s="25" t="s">
        <v>378</v>
      </c>
      <c r="B3" s="8">
        <f>COUNTIF(Books!D:D,A3)</f>
        <v>41</v>
      </c>
      <c r="C3" s="11">
        <f>IFERROR(AVERAGEIFS(Books!$N$3:$N$611, Books!$D$3:$D$611, Authors!A3),"")</f>
        <v>7.66</v>
      </c>
      <c r="D3" t="s">
        <v>723</v>
      </c>
    </row>
    <row r="4" spans="1:4" ht="15" customHeight="1">
      <c r="A4" s="33" t="s">
        <v>119</v>
      </c>
      <c r="B4" s="8">
        <f>COUNTIF(Books!D:D,A4)</f>
        <v>39</v>
      </c>
      <c r="C4" s="11">
        <f>IFERROR(AVERAGEIFS(Books!$N$3:$N$611, Books!$D$3:$D$611, Authors!A4),"")</f>
        <v>8.0418518518518525</v>
      </c>
      <c r="D4" t="s">
        <v>684</v>
      </c>
    </row>
    <row r="5" spans="1:4" ht="15" hidden="1" customHeight="1">
      <c r="A5" s="20" t="s">
        <v>17</v>
      </c>
      <c r="B5" s="8">
        <f>COUNTIF(Books!D:D,A5)</f>
        <v>14</v>
      </c>
      <c r="C5" s="11" t="str">
        <f>IFERROR(AVERAGEIFS(Books!$N$3:$N$611, Books!$D$3:$D$611, Authors!A5),"")</f>
        <v/>
      </c>
      <c r="D5" t="s">
        <v>686</v>
      </c>
    </row>
    <row r="6" spans="1:4" ht="15" customHeight="1">
      <c r="A6" s="37" t="s">
        <v>125</v>
      </c>
      <c r="B6" s="8">
        <f>COUNTIF(Books!D:D,A6)</f>
        <v>13</v>
      </c>
      <c r="C6" s="11">
        <f>IFERROR(AVERAGEIFS(Books!$N$3:$N$611, Books!$D$3:$D$611, Authors!A6),"")</f>
        <v>7.6667171717171723</v>
      </c>
      <c r="D6" t="s">
        <v>690</v>
      </c>
    </row>
    <row r="7" spans="1:4" ht="15" hidden="1" customHeight="1">
      <c r="A7" s="18" t="s">
        <v>543</v>
      </c>
      <c r="B7" s="8">
        <f>COUNTIF(Books!D:D,A7)</f>
        <v>12</v>
      </c>
      <c r="C7" s="11" t="str">
        <f>IFERROR(AVERAGEIFS(Books!$N$3:$N$611, Books!$D$3:$D$611, Authors!A7),"")</f>
        <v/>
      </c>
      <c r="D7" s="22" t="s">
        <v>723</v>
      </c>
    </row>
    <row r="8" spans="1:4" ht="15" hidden="1" customHeight="1">
      <c r="A8" s="18" t="s">
        <v>385</v>
      </c>
      <c r="B8" s="8">
        <f>COUNTIF(Books!D:D,A8)</f>
        <v>9</v>
      </c>
      <c r="C8" s="11">
        <f>IFERROR(AVERAGEIFS(Books!$N$3:$N$611, Books!$D$3:$D$611, Authors!A8),"")</f>
        <v>7.6</v>
      </c>
      <c r="D8" s="22" t="s">
        <v>723</v>
      </c>
    </row>
    <row r="9" spans="1:4" ht="15" customHeight="1">
      <c r="A9" s="32" t="s">
        <v>52</v>
      </c>
      <c r="B9" s="26">
        <f>COUNTIF(Books!D:D,A9)</f>
        <v>5</v>
      </c>
      <c r="C9" s="11">
        <f>IFERROR(AVERAGEIFS(Books!$N$3:$N$611, Books!$D$3:$D$611, Authors!A9),"")</f>
        <v>8.7560000000000002</v>
      </c>
      <c r="D9" s="23" t="s">
        <v>737</v>
      </c>
    </row>
    <row r="10" spans="1:4" ht="15" hidden="1" customHeight="1">
      <c r="A10" s="20" t="s">
        <v>358</v>
      </c>
      <c r="B10" s="8">
        <f>COUNTIF(Books!D:D,A10)</f>
        <v>7</v>
      </c>
      <c r="C10" s="11" t="str">
        <f>IFERROR(AVERAGEIFS(Books!$N$3:$N$611, Books!$D$3:$D$611, Authors!A10),"")</f>
        <v/>
      </c>
      <c r="D10" t="s">
        <v>556</v>
      </c>
    </row>
    <row r="11" spans="1:4" ht="15" hidden="1" customHeight="1">
      <c r="A11" s="20" t="s">
        <v>355</v>
      </c>
      <c r="B11" s="8">
        <f>COUNTIF(Books!D:D,A11)</f>
        <v>5</v>
      </c>
      <c r="C11" s="11" t="str">
        <f>IFERROR(AVERAGEIFS(Books!$N$3:$N$611, Books!$D$3:$D$611, Authors!A11),"")</f>
        <v/>
      </c>
      <c r="D11" t="s">
        <v>556</v>
      </c>
    </row>
    <row r="12" spans="1:4" ht="15" customHeight="1">
      <c r="A12" s="26" t="s">
        <v>50</v>
      </c>
      <c r="B12" s="26">
        <f>COUNTIF(Books!D:D,A12)</f>
        <v>1</v>
      </c>
      <c r="C12" s="11">
        <f>IFERROR(AVERAGEIFS(Books!$N$3:$N$611, Books!$D$3:$D$611, Authors!A12),"")</f>
        <v>8.9600000000000009</v>
      </c>
      <c r="D12" s="23" t="s">
        <v>725</v>
      </c>
    </row>
    <row r="13" spans="1:4" ht="15" customHeight="1">
      <c r="A13" s="8" t="s">
        <v>728</v>
      </c>
      <c r="B13" s="8">
        <f>COUNTIF(Books!D:D,A13)</f>
        <v>1</v>
      </c>
      <c r="C13" s="11">
        <f>IFERROR(AVERAGEIFS(Books!$N$3:$N$611, Books!$D$3:$D$611, Authors!A13),"")</f>
        <v>8.58</v>
      </c>
      <c r="D13" s="34" t="s">
        <v>58</v>
      </c>
    </row>
    <row r="14" spans="1:4" ht="15" customHeight="1">
      <c r="A14" s="8" t="s">
        <v>24</v>
      </c>
      <c r="B14" s="8">
        <f>COUNTIF(Books!D:D,A14)</f>
        <v>5</v>
      </c>
      <c r="C14" s="11">
        <f>IFERROR(AVERAGEIFS(Books!$N$3:$N$611, Books!$D$3:$D$611, Authors!A14),"")</f>
        <v>8.152000000000001</v>
      </c>
      <c r="D14" t="s">
        <v>689</v>
      </c>
    </row>
    <row r="15" spans="1:4" ht="15" customHeight="1">
      <c r="A15" s="31" t="s">
        <v>95</v>
      </c>
      <c r="B15" s="8">
        <f>COUNTIF(Books!D:D,A15)</f>
        <v>1</v>
      </c>
      <c r="C15" s="11">
        <f>IFERROR(AVERAGEIFS(Books!$N$3:$N$611, Books!$D$3:$D$611, Authors!A15),"")</f>
        <v>8.09</v>
      </c>
      <c r="D15" s="34" t="s">
        <v>94</v>
      </c>
    </row>
    <row r="16" spans="1:4" ht="15" customHeight="1">
      <c r="A16" s="8" t="s">
        <v>142</v>
      </c>
      <c r="B16" s="8">
        <f>COUNTIF(Books!D:D,A16)</f>
        <v>5</v>
      </c>
      <c r="C16" s="11">
        <f>IFERROR(AVERAGEIFS(Books!$N$3:$N$611, Books!$D$3:$D$611, Authors!A16),"")</f>
        <v>8.1236666666666686</v>
      </c>
      <c r="D16" t="s">
        <v>139</v>
      </c>
    </row>
    <row r="17" spans="1:4" ht="15" customHeight="1">
      <c r="A17" s="35" t="s">
        <v>123</v>
      </c>
      <c r="B17" s="8">
        <f>COUNTIF(Books!D:D,A17)</f>
        <v>14</v>
      </c>
      <c r="C17" s="11">
        <f>IFERROR(AVERAGEIFS(Books!$N$3:$N$611, Books!$D$3:$D$611, Authors!A17),"")</f>
        <v>7.955000000000001</v>
      </c>
      <c r="D17" t="s">
        <v>688</v>
      </c>
    </row>
    <row r="18" spans="1:4" ht="15" customHeight="1">
      <c r="A18" s="8" t="s">
        <v>91</v>
      </c>
      <c r="B18" s="8">
        <f>COUNTIF(Books!D:D,A18)</f>
        <v>5</v>
      </c>
      <c r="C18" s="11">
        <f>IFERROR(AVERAGEIFS(Books!$N$3:$N$611, Books!$D$3:$D$611, Authors!A18),"")</f>
        <v>7.6533333333333333</v>
      </c>
      <c r="D18" t="s">
        <v>693</v>
      </c>
    </row>
    <row r="19" spans="1:4" ht="15" hidden="1" customHeight="1">
      <c r="A19" s="18" t="s">
        <v>401</v>
      </c>
      <c r="B19" s="8">
        <f>COUNTIF(Books!D:D,A19)</f>
        <v>4</v>
      </c>
      <c r="C19" s="11" t="str">
        <f>IFERROR(AVERAGEIFS(Books!$N$3:$N$611, Books!$D$3:$D$611, Authors!A19),"")</f>
        <v/>
      </c>
      <c r="D19" s="22" t="s">
        <v>723</v>
      </c>
    </row>
    <row r="20" spans="1:4" ht="15" customHeight="1">
      <c r="A20" s="31" t="s">
        <v>54</v>
      </c>
      <c r="B20" s="8">
        <f>COUNTIF(Books!D:D,A20)</f>
        <v>11</v>
      </c>
      <c r="C20" s="11">
        <f>IFERROR(AVERAGEIFS(Books!$N$3:$N$611, Books!$D$3:$D$611, Authors!A20),"")</f>
        <v>7.8371428571428572</v>
      </c>
      <c r="D20" s="34" t="s">
        <v>724</v>
      </c>
    </row>
    <row r="21" spans="1:4" ht="15" customHeight="1">
      <c r="A21" s="21" t="s">
        <v>56</v>
      </c>
      <c r="B21" s="8">
        <f>COUNTIF(Books!D:D,A21)</f>
        <v>4</v>
      </c>
      <c r="C21" s="11">
        <f>IFERROR(AVERAGEIFS(Books!$N$3:$N$611, Books!$D$3:$D$611, Authors!A21),"")</f>
        <v>7.49</v>
      </c>
      <c r="D21" s="36" t="s">
        <v>717</v>
      </c>
    </row>
    <row r="22" spans="1:4" ht="15" customHeight="1">
      <c r="A22" s="31" t="s">
        <v>206</v>
      </c>
      <c r="B22" s="8">
        <f>COUNTIF(Books!D:D,A22)</f>
        <v>18</v>
      </c>
      <c r="C22" s="11">
        <f>IFERROR(AVERAGEIFS(Books!$N$3:$N$611, Books!$D$3:$D$611, Authors!A22),"")</f>
        <v>7.1450000000000014</v>
      </c>
      <c r="D22" t="s">
        <v>738</v>
      </c>
    </row>
    <row r="23" spans="1:4" ht="15" hidden="1" customHeight="1">
      <c r="A23" s="18" t="s">
        <v>503</v>
      </c>
      <c r="B23" s="8">
        <f>COUNTIF(Books!D:D,A23)</f>
        <v>3</v>
      </c>
      <c r="C23" s="11" t="str">
        <f>IFERROR(AVERAGEIFS(Books!$N$3:$N$611, Books!$D$3:$D$611, Authors!A23),"")</f>
        <v/>
      </c>
      <c r="D23" s="22" t="s">
        <v>723</v>
      </c>
    </row>
    <row r="24" spans="1:4" ht="15" hidden="1" customHeight="1">
      <c r="A24" s="18" t="s">
        <v>626</v>
      </c>
      <c r="B24" s="8">
        <f>COUNTIF(Books!D:D,A24)</f>
        <v>3</v>
      </c>
      <c r="C24" s="11" t="str">
        <f>IFERROR(AVERAGEIFS(Books!$N$3:$N$611, Books!$D$3:$D$611, Authors!A24),"")</f>
        <v/>
      </c>
      <c r="D24" s="22" t="s">
        <v>723</v>
      </c>
    </row>
    <row r="25" spans="1:4" ht="15" hidden="1" customHeight="1">
      <c r="A25" s="19" t="s">
        <v>625</v>
      </c>
      <c r="B25" s="8">
        <f>COUNTIF(Books!D:D,A25)</f>
        <v>3</v>
      </c>
      <c r="C25" s="11" t="str">
        <f>IFERROR(AVERAGEIFS(Books!$N$3:$N$611, Books!$D$3:$D$611, Authors!A25),"")</f>
        <v/>
      </c>
      <c r="D25" s="22" t="s">
        <v>723</v>
      </c>
    </row>
    <row r="26" spans="1:4" ht="15" hidden="1" customHeight="1">
      <c r="A26" s="19" t="s">
        <v>615</v>
      </c>
      <c r="B26" s="8">
        <f>COUNTIF(Books!D:D,A26)</f>
        <v>3</v>
      </c>
      <c r="C26" s="11" t="str">
        <f>IFERROR(AVERAGEIFS(Books!$N$3:$N$611, Books!$D$3:$D$611, Authors!A26),"")</f>
        <v/>
      </c>
      <c r="D26" s="22" t="s">
        <v>723</v>
      </c>
    </row>
    <row r="27" spans="1:4" ht="15" hidden="1" customHeight="1">
      <c r="A27" s="18" t="s">
        <v>519</v>
      </c>
      <c r="B27" s="8">
        <f>COUNTIF(Books!D:D,A27)</f>
        <v>3</v>
      </c>
      <c r="C27" s="11" t="str">
        <f>IFERROR(AVERAGEIFS(Books!$N$3:$N$611, Books!$D$3:$D$611, Authors!A27),"")</f>
        <v/>
      </c>
      <c r="D27" s="22" t="s">
        <v>723</v>
      </c>
    </row>
    <row r="28" spans="1:4" ht="15" hidden="1" customHeight="1">
      <c r="A28" s="8" t="s">
        <v>554</v>
      </c>
      <c r="B28" s="8">
        <f>COUNTIF(Books!D:D,A28)</f>
        <v>2</v>
      </c>
      <c r="C28" s="11">
        <f>IFERROR(AVERAGEIFS(Books!$N$3:$N$611, Books!$D$3:$D$611, Authors!A28),"")</f>
        <v>7.7799999999999994</v>
      </c>
      <c r="D28" s="24" t="s">
        <v>683</v>
      </c>
    </row>
    <row r="29" spans="1:4" ht="15" hidden="1" customHeight="1">
      <c r="A29" s="20" t="s">
        <v>18</v>
      </c>
      <c r="B29" s="8">
        <f>COUNTIF(Books!D:D,A29)</f>
        <v>2</v>
      </c>
      <c r="C29" s="11" t="str">
        <f>IFERROR(AVERAGEIFS(Books!$N$3:$N$611, Books!$D$3:$D$611, Authors!A29),"")</f>
        <v/>
      </c>
      <c r="D29" t="s">
        <v>686</v>
      </c>
    </row>
    <row r="30" spans="1:4" ht="15" hidden="1" customHeight="1">
      <c r="A30" s="19" t="s">
        <v>375</v>
      </c>
      <c r="B30" s="8">
        <f>COUNTIF(Books!D:D,A30)</f>
        <v>2</v>
      </c>
      <c r="C30" s="11">
        <f>IFERROR(AVERAGEIFS(Books!$N$3:$N$611, Books!$D$3:$D$611, Authors!A30),"")</f>
        <v>7.4</v>
      </c>
      <c r="D30" s="22" t="s">
        <v>723</v>
      </c>
    </row>
    <row r="31" spans="1:4" ht="15" hidden="1" customHeight="1">
      <c r="A31" s="18" t="s">
        <v>402</v>
      </c>
      <c r="B31" s="8">
        <f>COUNTIF(Books!D:D,A31)</f>
        <v>2</v>
      </c>
      <c r="C31" s="11" t="str">
        <f>IFERROR(AVERAGEIFS(Books!$N$3:$N$611, Books!$D$3:$D$611, Authors!A31),"")</f>
        <v/>
      </c>
      <c r="D31" s="22" t="s">
        <v>723</v>
      </c>
    </row>
    <row r="32" spans="1:4" ht="15" customHeight="1">
      <c r="A32" s="8" t="s">
        <v>134</v>
      </c>
      <c r="B32" s="8">
        <f>COUNTIF(Books!D:D,A32)</f>
        <v>1</v>
      </c>
      <c r="C32" s="11">
        <f>IFERROR(AVERAGEIFS(Books!$N$3:$N$611, Books!$D$3:$D$611, Authors!A32),"")</f>
        <v>9.42</v>
      </c>
      <c r="D32" s="36" t="s">
        <v>7</v>
      </c>
    </row>
    <row r="33" spans="1:4" ht="15" customHeight="1">
      <c r="A33" s="8" t="s">
        <v>347</v>
      </c>
      <c r="B33" s="8">
        <f>COUNTIF(Books!D:D,A33)</f>
        <v>1</v>
      </c>
      <c r="C33" s="11">
        <f>IFERROR(AVERAGEIFS(Books!$N$3:$N$611, Books!$D$3:$D$611, Authors!A33),"")</f>
        <v>8.56</v>
      </c>
      <c r="D33" t="s">
        <v>699</v>
      </c>
    </row>
    <row r="34" spans="1:4" ht="15" customHeight="1">
      <c r="A34" s="8" t="s">
        <v>883</v>
      </c>
      <c r="B34" s="8">
        <f>COUNTIF(Books!D:D,A34)</f>
        <v>5</v>
      </c>
      <c r="C34" s="11">
        <f>IFERROR(AVERAGEIFS(Books!$N$3:$N$611, Books!$D$3:$D$611, Authors!A34),"")</f>
        <v>8.593703703703703</v>
      </c>
      <c r="D34" t="s">
        <v>692</v>
      </c>
    </row>
    <row r="35" spans="1:4" ht="15" customHeight="1">
      <c r="A35" s="26" t="s">
        <v>746</v>
      </c>
      <c r="B35" s="26">
        <f>COUNTIF(Books!D:D,A35)</f>
        <v>1</v>
      </c>
      <c r="C35" s="11">
        <f>IFERROR(AVERAGEIFS(Books!$N$3:$N$611, Books!$D$3:$D$611, Authors!A35),"")</f>
        <v>8.293333333333333</v>
      </c>
      <c r="D35" s="23" t="s">
        <v>0</v>
      </c>
    </row>
    <row r="36" spans="1:4" ht="15" customHeight="1">
      <c r="A36" s="31" t="s">
        <v>164</v>
      </c>
      <c r="B36" s="8">
        <f>COUNTIF(Books!D:D,A36)</f>
        <v>3</v>
      </c>
      <c r="C36" s="11">
        <f>IFERROR(AVERAGEIFS(Books!$N$3:$N$611, Books!$D$3:$D$611, Authors!A36),"")</f>
        <v>8.2866666666666671</v>
      </c>
      <c r="D36" s="34" t="s">
        <v>711</v>
      </c>
    </row>
    <row r="37" spans="1:4" ht="15" customHeight="1">
      <c r="A37" s="26" t="s">
        <v>25</v>
      </c>
      <c r="B37" s="26">
        <f>COUNTIF(Books!D:D,A37)</f>
        <v>1</v>
      </c>
      <c r="C37" s="11">
        <f>IFERROR(AVERAGEIFS(Books!$N$3:$N$611, Books!$D$3:$D$611, Authors!A37),"")</f>
        <v>8.2100000000000009</v>
      </c>
      <c r="D37" s="23" t="s">
        <v>132</v>
      </c>
    </row>
    <row r="38" spans="1:4" ht="15" customHeight="1">
      <c r="A38" s="31" t="s">
        <v>29</v>
      </c>
      <c r="B38" s="8">
        <f>COUNTIF(Books!D:D,A38)</f>
        <v>2</v>
      </c>
      <c r="C38" s="11">
        <f>IFERROR(AVERAGEIFS(Books!$N$3:$N$611, Books!$D$3:$D$611, Authors!A38),"")</f>
        <v>8.0749999999999993</v>
      </c>
      <c r="D38" t="s">
        <v>740</v>
      </c>
    </row>
    <row r="39" spans="1:4" ht="15" customHeight="1">
      <c r="A39" s="8" t="s">
        <v>23</v>
      </c>
      <c r="B39" s="8">
        <f>COUNTIF(Books!D:D,A39)</f>
        <v>1</v>
      </c>
      <c r="C39" s="11">
        <f>IFERROR(AVERAGEIFS(Books!$N$3:$N$611, Books!$D$3:$D$611, Authors!A39),"")</f>
        <v>8.0500000000000007</v>
      </c>
      <c r="D39" t="s">
        <v>3</v>
      </c>
    </row>
    <row r="40" spans="1:4" ht="15" customHeight="1">
      <c r="A40" s="31" t="s">
        <v>326</v>
      </c>
      <c r="B40" s="8">
        <f>COUNTIF(Books!D:D,A40)</f>
        <v>8</v>
      </c>
      <c r="C40" s="11">
        <f>IFERROR(AVERAGEIFS(Books!$N$3:$N$611, Books!$D$3:$D$611, Authors!A40),"")</f>
        <v>8.0549999999999997</v>
      </c>
      <c r="D40" t="s">
        <v>732</v>
      </c>
    </row>
    <row r="41" spans="1:4" ht="15" customHeight="1">
      <c r="A41" s="26" t="s">
        <v>70</v>
      </c>
      <c r="B41" s="26">
        <f>COUNTIF(Books!D:D,A41)</f>
        <v>1</v>
      </c>
      <c r="C41" s="11">
        <f>IFERROR(AVERAGEIFS(Books!$N$3:$N$611, Books!$D$3:$D$611, Authors!A41),"")</f>
        <v>8.0300000000000011</v>
      </c>
      <c r="D41" s="23" t="s">
        <v>69</v>
      </c>
    </row>
    <row r="42" spans="1:4" ht="15" customHeight="1">
      <c r="A42" s="26" t="s">
        <v>26</v>
      </c>
      <c r="B42" s="26">
        <f>COUNTIF(Books!D:D,A42)</f>
        <v>1</v>
      </c>
      <c r="C42" s="11">
        <f>IFERROR(AVERAGEIFS(Books!$N$3:$N$611, Books!$D$3:$D$611, Authors!A42),"")</f>
        <v>7.9599999999999991</v>
      </c>
      <c r="D42" s="23" t="s">
        <v>6</v>
      </c>
    </row>
    <row r="43" spans="1:4" ht="15" customHeight="1">
      <c r="A43" s="21" t="s">
        <v>22</v>
      </c>
      <c r="B43" s="8">
        <f>COUNTIF(Books!D:D,A43)</f>
        <v>13</v>
      </c>
      <c r="C43" s="11">
        <f>IFERROR(AVERAGEIFS(Books!$N$3:$N$611, Books!$D$3:$D$611, Authors!A43),"")</f>
        <v>8.0337121212121225</v>
      </c>
      <c r="D43" t="s">
        <v>721</v>
      </c>
    </row>
    <row r="44" spans="1:4" ht="15" hidden="1" customHeight="1">
      <c r="A44" s="35" t="s">
        <v>266</v>
      </c>
      <c r="B44" s="8">
        <f>COUNTIF(Books!D:D,A44)</f>
        <v>13</v>
      </c>
      <c r="C44" s="11">
        <f>IFERROR(AVERAGEIFS(Books!$N$3:$N$611, Books!$D$3:$D$611, Authors!A44),"")</f>
        <v>7.9437499999999996</v>
      </c>
      <c r="D44" t="s">
        <v>720</v>
      </c>
    </row>
    <row r="45" spans="1:4" ht="15" customHeight="1">
      <c r="A45" s="21" t="s">
        <v>62</v>
      </c>
      <c r="B45" s="8">
        <f>COUNTIF(Books!D:D,A45)</f>
        <v>3</v>
      </c>
      <c r="C45" s="11">
        <f>IFERROR(AVERAGEIFS(Books!$N$3:$N$611, Books!$D$3:$D$611, Authors!A45),"")</f>
        <v>7.8833333333333329</v>
      </c>
      <c r="D45" t="s">
        <v>739</v>
      </c>
    </row>
    <row r="46" spans="1:4" ht="15" hidden="1" customHeight="1">
      <c r="A46" s="35" t="s">
        <v>324</v>
      </c>
      <c r="B46" s="8">
        <f>COUNTIF(Books!D:D,A46)</f>
        <v>10</v>
      </c>
      <c r="C46" s="11">
        <f>IFERROR(AVERAGEIFS(Books!$N$3:$N$611, Books!$D$3:$D$611, Authors!A46),"")</f>
        <v>7.86328125</v>
      </c>
      <c r="D46" s="22" t="s">
        <v>472</v>
      </c>
    </row>
    <row r="47" spans="1:4" ht="15" customHeight="1">
      <c r="A47" s="8" t="s">
        <v>350</v>
      </c>
      <c r="B47" s="8">
        <f>COUNTIF(Books!D:D,A47)</f>
        <v>4</v>
      </c>
      <c r="C47" s="11">
        <f>IFERROR(AVERAGEIFS(Books!$N$3:$N$611, Books!$D$3:$D$611, Authors!A47),"")</f>
        <v>7.8</v>
      </c>
      <c r="D47" t="s">
        <v>712</v>
      </c>
    </row>
    <row r="48" spans="1:4" ht="15" customHeight="1">
      <c r="A48" s="8" t="s">
        <v>182</v>
      </c>
      <c r="B48" s="8">
        <f>COUNTIF(Books!D:D,A48)</f>
        <v>1</v>
      </c>
      <c r="C48" s="11">
        <f>IFERROR(AVERAGEIFS(Books!$N$3:$N$611, Books!$D$3:$D$611, Authors!A48),"")</f>
        <v>7.753333333333333</v>
      </c>
      <c r="D48" t="s">
        <v>714</v>
      </c>
    </row>
    <row r="49" spans="1:4" ht="15" hidden="1" customHeight="1">
      <c r="A49" s="35" t="s">
        <v>321</v>
      </c>
      <c r="B49" s="8">
        <f>COUNTIF(Books!D:D,A49)</f>
        <v>2</v>
      </c>
      <c r="C49" s="11">
        <f>IFERROR(AVERAGEIFS(Books!$N$3:$N$611, Books!$D$3:$D$611, Authors!A49),"")</f>
        <v>7.8656249999999996</v>
      </c>
      <c r="D49" s="22" t="s">
        <v>703</v>
      </c>
    </row>
    <row r="50" spans="1:4" ht="15" customHeight="1">
      <c r="A50" s="26" t="s">
        <v>20</v>
      </c>
      <c r="B50" s="8">
        <f>COUNTIF(Books!D:D,A50)</f>
        <v>2</v>
      </c>
      <c r="C50" s="11">
        <f>IFERROR(AVERAGEIFS(Books!$N$3:$N$611, Books!$D$3:$D$611, Authors!A50),"")</f>
        <v>7.67</v>
      </c>
      <c r="D50" s="22" t="s">
        <v>718</v>
      </c>
    </row>
    <row r="51" spans="1:4" ht="15" customHeight="1">
      <c r="A51" s="21" t="s">
        <v>184</v>
      </c>
      <c r="B51" s="8">
        <f>COUNTIF(Books!D:D,A51)</f>
        <v>1</v>
      </c>
      <c r="C51" s="11">
        <f>IFERROR(AVERAGEIFS(Books!$N$3:$N$611, Books!$D$3:$D$611, Authors!A51),"")</f>
        <v>7.7133333333333338</v>
      </c>
      <c r="D51" s="36" t="s">
        <v>715</v>
      </c>
    </row>
    <row r="52" spans="1:4" ht="15" customHeight="1">
      <c r="A52" s="8" t="s">
        <v>493</v>
      </c>
      <c r="B52" s="8">
        <f>COUNTIF(Books!D:D,A52)</f>
        <v>1</v>
      </c>
      <c r="C52" s="11">
        <f>IFERROR(AVERAGEIFS(Books!$N$3:$N$611, Books!$D$3:$D$611, Authors!A52),"")</f>
        <v>7.52</v>
      </c>
      <c r="D52" t="s">
        <v>695</v>
      </c>
    </row>
    <row r="53" spans="1:4" ht="15" customHeight="1">
      <c r="A53" s="8" t="s">
        <v>76</v>
      </c>
      <c r="B53" s="8">
        <f>COUNTIF(Books!D:D,A53)</f>
        <v>1</v>
      </c>
      <c r="C53" s="11">
        <f>IFERROR(AVERAGEIFS(Books!$N$3:$N$611, Books!$D$3:$D$611, Authors!A53),"")</f>
        <v>7.4499999999999993</v>
      </c>
      <c r="D53" t="s">
        <v>75</v>
      </c>
    </row>
    <row r="54" spans="1:4" ht="15" customHeight="1">
      <c r="A54" s="31" t="s">
        <v>186</v>
      </c>
      <c r="B54" s="8">
        <f>COUNTIF(Books!D:D,A54)</f>
        <v>4</v>
      </c>
      <c r="C54" s="11">
        <f>IFERROR(AVERAGEIFS(Books!$N$3:$N$611, Books!$D$3:$D$611, Authors!A54),"")</f>
        <v>7.574583333333333</v>
      </c>
      <c r="D54" t="s">
        <v>736</v>
      </c>
    </row>
    <row r="55" spans="1:4" ht="15" customHeight="1">
      <c r="A55" s="21" t="s">
        <v>199</v>
      </c>
      <c r="B55" s="8">
        <f>COUNTIF(Books!D:D,A55)</f>
        <v>14</v>
      </c>
      <c r="C55" s="11">
        <f>IFERROR(AVERAGEIFS(Books!$N$3:$N$611, Books!$D$3:$D$611, Authors!A55),"")</f>
        <v>7.6092361111111115</v>
      </c>
      <c r="D55" t="s">
        <v>719</v>
      </c>
    </row>
    <row r="56" spans="1:4" ht="15" customHeight="1">
      <c r="A56" s="35" t="s">
        <v>169</v>
      </c>
      <c r="B56" s="8">
        <f>COUNTIF(Books!D:D,A56)</f>
        <v>7</v>
      </c>
      <c r="C56" s="11">
        <f>IFERROR(AVERAGEIFS(Books!$N$3:$N$611, Books!$D$3:$D$611, Authors!A56),"")</f>
        <v>7.5307638888888881</v>
      </c>
      <c r="D56" t="s">
        <v>733</v>
      </c>
    </row>
    <row r="57" spans="1:4" ht="15" customHeight="1">
      <c r="A57" s="8" t="s">
        <v>245</v>
      </c>
      <c r="B57" s="8">
        <f>COUNTIF(Books!D:D,A57)</f>
        <v>2</v>
      </c>
      <c r="C57" s="11">
        <f>IFERROR(AVERAGEIFS(Books!$N$3:$N$611, Books!$D$3:$D$611, Authors!A57),"")</f>
        <v>7.45</v>
      </c>
      <c r="D57" t="s">
        <v>702</v>
      </c>
    </row>
    <row r="58" spans="1:4" ht="15" customHeight="1">
      <c r="A58" s="8" t="s">
        <v>242</v>
      </c>
      <c r="B58" s="8">
        <f>COUNTIF(Books!D:D,A58)</f>
        <v>3</v>
      </c>
      <c r="C58" s="11">
        <f>IFERROR(AVERAGEIFS(Books!$N$3:$N$611, Books!$D$3:$D$611, Authors!A58),"")</f>
        <v>7.4666666666666677</v>
      </c>
      <c r="D58" t="s">
        <v>710</v>
      </c>
    </row>
    <row r="59" spans="1:4" ht="15" customHeight="1">
      <c r="A59" s="26" t="s">
        <v>106</v>
      </c>
      <c r="B59" s="26">
        <f>COUNTIF(Books!D:D,A59)</f>
        <v>3</v>
      </c>
      <c r="C59" s="11">
        <f>IFERROR(AVERAGEIFS(Books!$N$3:$N$611, Books!$D$3:$D$611, Authors!A59),"")</f>
        <v>7.4366666666666665</v>
      </c>
      <c r="D59" s="23" t="s">
        <v>107</v>
      </c>
    </row>
    <row r="60" spans="1:4" ht="15" customHeight="1">
      <c r="A60" s="35" t="s">
        <v>68</v>
      </c>
      <c r="B60" s="8">
        <f>COUNTIF(Books!D:D,A60)</f>
        <v>3</v>
      </c>
      <c r="C60" s="11">
        <f>IFERROR(AVERAGEIFS(Books!$N$3:$N$611, Books!$D$3:$D$611, Authors!A60),"")</f>
        <v>7.4366666666666674</v>
      </c>
      <c r="D60" t="s">
        <v>722</v>
      </c>
    </row>
    <row r="61" spans="1:4" ht="15" hidden="1" customHeight="1">
      <c r="A61" s="35" t="s">
        <v>318</v>
      </c>
      <c r="B61" s="8">
        <f>COUNTIF(Books!D:D,A61)</f>
        <v>2</v>
      </c>
      <c r="C61" s="11">
        <f>IFERROR(AVERAGEIFS(Books!$N$3:$N$611, Books!$D$3:$D$611, Authors!A61),"")</f>
        <v>7.4</v>
      </c>
      <c r="D61" s="22" t="s">
        <v>704</v>
      </c>
    </row>
    <row r="62" spans="1:4" ht="15" customHeight="1">
      <c r="A62" s="21" t="s">
        <v>197</v>
      </c>
      <c r="B62" s="8">
        <f>COUNTIF(Books!D:D,A62)</f>
        <v>15</v>
      </c>
      <c r="C62" s="11">
        <f>IFERROR(AVERAGEIFS(Books!$N$3:$N$611, Books!$D$3:$D$611, Authors!A62),"")</f>
        <v>7.35</v>
      </c>
      <c r="D62" t="s">
        <v>196</v>
      </c>
    </row>
    <row r="63" spans="1:4" ht="15" customHeight="1">
      <c r="A63" s="8" t="s">
        <v>78</v>
      </c>
      <c r="B63" s="8">
        <f>COUNTIF(Books!D:D,A63)</f>
        <v>1</v>
      </c>
      <c r="C63" s="11">
        <f>IFERROR(AVERAGEIFS(Books!$N$3:$N$611, Books!$D$3:$D$611, Authors!A63),"")</f>
        <v>7.38</v>
      </c>
      <c r="D63" t="s">
        <v>77</v>
      </c>
    </row>
    <row r="64" spans="1:4" ht="15" customHeight="1">
      <c r="A64" s="8" t="s">
        <v>155</v>
      </c>
      <c r="B64" s="8">
        <f>COUNTIF(Books!D:D,A64)</f>
        <v>2</v>
      </c>
      <c r="C64" s="11">
        <f>IFERROR(AVERAGEIFS(Books!$N$3:$N$611, Books!$D$3:$D$611, Authors!A64),"")</f>
        <v>7.3018749999999999</v>
      </c>
      <c r="D64" t="s">
        <v>696</v>
      </c>
    </row>
    <row r="65" spans="1:4" ht="15" customHeight="1">
      <c r="A65" s="8" t="s">
        <v>224</v>
      </c>
      <c r="B65" s="8">
        <f>COUNTIF(Books!D:D,A65)</f>
        <v>3</v>
      </c>
      <c r="C65" s="11">
        <f>IFERROR(AVERAGEIFS(Books!$N$3:$N$611, Books!$D$3:$D$611, Authors!A65),"")</f>
        <v>7.2666666666666666</v>
      </c>
      <c r="D65" t="s">
        <v>707</v>
      </c>
    </row>
    <row r="66" spans="1:4" ht="15" customHeight="1">
      <c r="A66" s="35" t="s">
        <v>79</v>
      </c>
      <c r="B66" s="8">
        <f>COUNTIF(Books!D:D,A66)</f>
        <v>7</v>
      </c>
      <c r="C66" s="11">
        <f>IFERROR(AVERAGEIFS(Books!$N$3:$N$611, Books!$D$3:$D$611, Authors!A66),"")</f>
        <v>7.3</v>
      </c>
      <c r="D66" s="22" t="s">
        <v>80</v>
      </c>
    </row>
    <row r="67" spans="1:4" ht="15" customHeight="1">
      <c r="A67" s="31" t="s">
        <v>27</v>
      </c>
      <c r="B67" s="8">
        <f>COUNTIF(Books!D:D,A67)</f>
        <v>4</v>
      </c>
      <c r="C67" s="11">
        <f>IFERROR(AVERAGEIFS(Books!$N$3:$N$611, Books!$D$3:$D$611, Authors!A67),"")</f>
        <v>7.1979166666666661</v>
      </c>
      <c r="D67" t="s">
        <v>735</v>
      </c>
    </row>
    <row r="68" spans="1:4" ht="15" customHeight="1">
      <c r="A68" s="21" t="s">
        <v>28</v>
      </c>
      <c r="B68" s="8">
        <f>COUNTIF(Books!D:D,A68)</f>
        <v>11</v>
      </c>
      <c r="C68" s="11">
        <f>IFERROR(AVERAGEIFS(Books!$N$3:$N$611, Books!$D$3:$D$611, Authors!A68),"")</f>
        <v>7.1633333333333331</v>
      </c>
      <c r="D68" t="s">
        <v>9</v>
      </c>
    </row>
    <row r="69" spans="1:4" ht="15" customHeight="1">
      <c r="A69" s="26" t="s">
        <v>83</v>
      </c>
      <c r="B69" s="26">
        <f>COUNTIF(Books!D:D,A69)</f>
        <v>1</v>
      </c>
      <c r="C69" s="11">
        <f>IFERROR(AVERAGEIFS(Books!$N$3:$N$611, Books!$D$3:$D$611, Authors!A69),"")</f>
        <v>7.21</v>
      </c>
      <c r="D69" s="23" t="s">
        <v>82</v>
      </c>
    </row>
    <row r="70" spans="1:4" ht="15" customHeight="1">
      <c r="A70" s="8" t="s">
        <v>188</v>
      </c>
      <c r="B70" s="8">
        <f>COUNTIF(Books!D:D,A70)</f>
        <v>2</v>
      </c>
      <c r="C70" s="11">
        <f>IFERROR(AVERAGEIFS(Books!$N$3:$N$611, Books!$D$3:$D$611, Authors!A70),"")</f>
        <v>7.1850000000000005</v>
      </c>
      <c r="D70" t="s">
        <v>705</v>
      </c>
    </row>
    <row r="71" spans="1:4" ht="15" customHeight="1">
      <c r="A71" s="8" t="s">
        <v>251</v>
      </c>
      <c r="B71" s="8">
        <f>COUNTIF(Books!D:D,A71)</f>
        <v>5</v>
      </c>
      <c r="C71" s="11">
        <f>IFERROR(AVERAGEIFS(Books!$N$3:$N$611, Books!$D$3:$D$611, Authors!A71),"")</f>
        <v>7.1333333333333329</v>
      </c>
      <c r="D71" t="s">
        <v>687</v>
      </c>
    </row>
    <row r="72" spans="1:4" ht="15" customHeight="1">
      <c r="A72" s="8" t="s">
        <v>85</v>
      </c>
      <c r="B72" s="8">
        <f>COUNTIF(Books!D:D,A72)</f>
        <v>1</v>
      </c>
      <c r="C72" s="11">
        <f>IFERROR(AVERAGEIFS(Books!$N$3:$N$611, Books!$D$3:$D$611, Authors!A72),"")</f>
        <v>7.05</v>
      </c>
      <c r="D72" t="s">
        <v>84</v>
      </c>
    </row>
    <row r="73" spans="1:4" ht="15" customHeight="1">
      <c r="A73" s="35" t="s">
        <v>223</v>
      </c>
      <c r="B73" s="8">
        <f>COUNTIF(Books!D:D,A73)</f>
        <v>1</v>
      </c>
      <c r="C73" s="11">
        <f>IFERROR(AVERAGEIFS(Books!$N$3:$N$611, Books!$D$3:$D$611, Authors!A73),"")</f>
        <v>7</v>
      </c>
      <c r="D73" s="24" t="s">
        <v>701</v>
      </c>
    </row>
    <row r="74" spans="1:4" ht="15" customHeight="1">
      <c r="A74" s="35" t="s">
        <v>231</v>
      </c>
      <c r="B74" s="8">
        <f>COUNTIF(Books!D:D,A74)</f>
        <v>1</v>
      </c>
      <c r="C74" s="11">
        <f>IFERROR(AVERAGEIFS(Books!$N$3:$N$611, Books!$D$3:$D$611, Authors!A74),"")</f>
        <v>6.95</v>
      </c>
      <c r="D74" s="24" t="s">
        <v>700</v>
      </c>
    </row>
    <row r="75" spans="1:4" ht="15" customHeight="1">
      <c r="A75" s="8" t="s">
        <v>102</v>
      </c>
      <c r="B75" s="8">
        <f>COUNTIF(Books!D:D,A75)</f>
        <v>2</v>
      </c>
      <c r="C75" s="11">
        <f>IFERROR(AVERAGEIFS(Books!$N$3:$N$611, Books!$D$3:$D$611, Authors!A75),"")</f>
        <v>6.8549999999999986</v>
      </c>
      <c r="D75" t="s">
        <v>697</v>
      </c>
    </row>
    <row r="76" spans="1:4" ht="15" customHeight="1">
      <c r="A76" s="8" t="s">
        <v>218</v>
      </c>
      <c r="B76" s="8">
        <f>COUNTIF(Books!D:D,A76)</f>
        <v>3</v>
      </c>
      <c r="C76" s="11">
        <f>IFERROR(AVERAGEIFS(Books!$N$3:$N$611, Books!$D$3:$D$611, Authors!A76),"")</f>
        <v>6.8999999999999995</v>
      </c>
      <c r="D76" t="s">
        <v>708</v>
      </c>
    </row>
    <row r="77" spans="1:4" ht="15" customHeight="1">
      <c r="A77" s="31" t="s">
        <v>175</v>
      </c>
      <c r="B77" s="8">
        <f>COUNTIF(Books!D:D,A77)</f>
        <v>3</v>
      </c>
      <c r="C77" s="11">
        <f>IFERROR(AVERAGEIFS(Books!$N$3:$N$611, Books!$D$3:$D$611, Authors!A77),"")</f>
        <v>6.81</v>
      </c>
      <c r="D77" s="34" t="s">
        <v>709</v>
      </c>
    </row>
    <row r="78" spans="1:4" ht="15" customHeight="1">
      <c r="A78" s="31" t="s">
        <v>172</v>
      </c>
      <c r="B78" s="8">
        <f>COUNTIF(Books!D:D,A78)</f>
        <v>6</v>
      </c>
      <c r="C78" s="11">
        <f>IFERROR(AVERAGEIFS(Books!$N$3:$N$611, Books!$D$3:$D$611, Authors!A78),"")</f>
        <v>6.8173611111111114</v>
      </c>
      <c r="D78" t="s">
        <v>734</v>
      </c>
    </row>
    <row r="79" spans="1:4" ht="15" customHeight="1">
      <c r="A79" s="8" t="s">
        <v>151</v>
      </c>
      <c r="B79" s="8">
        <f>COUNTIF(Books!D:D,A79)</f>
        <v>1</v>
      </c>
      <c r="C79" s="11">
        <f>IFERROR(AVERAGEIFS(Books!$N$3:$N$611, Books!$D$3:$D$611, Authors!A79),"")</f>
        <v>6.82</v>
      </c>
      <c r="D79" t="s">
        <v>150</v>
      </c>
    </row>
    <row r="80" spans="1:4" ht="15" customHeight="1">
      <c r="A80" s="8" t="s">
        <v>157</v>
      </c>
      <c r="B80" s="8">
        <f>COUNTIF(Books!D:D,A80)</f>
        <v>1</v>
      </c>
      <c r="C80" s="11">
        <f>IFERROR(AVERAGEIFS(Books!$N$3:$N$611, Books!$D$3:$D$611, Authors!A80),"")</f>
        <v>6.778888888888889</v>
      </c>
      <c r="D80" t="s">
        <v>698</v>
      </c>
    </row>
    <row r="81" spans="1:4" ht="15" customHeight="1">
      <c r="A81" s="8" t="s">
        <v>346</v>
      </c>
      <c r="B81" s="8">
        <f>COUNTIF(Books!D:D,A81)</f>
        <v>4</v>
      </c>
      <c r="C81" s="11">
        <f>IFERROR(AVERAGEIFS(Books!$N$3:$N$611, Books!$D$3:$D$611, Authors!A81),"")</f>
        <v>6.8</v>
      </c>
      <c r="D81" t="s">
        <v>713</v>
      </c>
    </row>
    <row r="82" spans="1:4" ht="15" customHeight="1">
      <c r="A82" s="26" t="s">
        <v>127</v>
      </c>
      <c r="B82" s="8">
        <f>COUNTIF(Books!D:D,A82)</f>
        <v>4</v>
      </c>
      <c r="C82" s="11">
        <f>IFERROR(AVERAGEIFS(Books!$N$3:$N$611, Books!$D$3:$D$611, Authors!A82),"")</f>
        <v>6.3529166666666663</v>
      </c>
      <c r="D82" t="s">
        <v>694</v>
      </c>
    </row>
    <row r="83" spans="1:4" ht="15" customHeight="1">
      <c r="A83" s="8" t="s">
        <v>211</v>
      </c>
      <c r="B83" s="8">
        <f>COUNTIF(Books!D:D,A83)</f>
        <v>2</v>
      </c>
      <c r="C83" s="11">
        <f>IFERROR(AVERAGEIFS(Books!$N$3:$N$611, Books!$D$3:$D$611, Authors!A83),"")</f>
        <v>6.3550000000000004</v>
      </c>
      <c r="D83" t="s">
        <v>706</v>
      </c>
    </row>
    <row r="84" spans="1:4" ht="15" customHeight="1">
      <c r="A84" s="8" t="s">
        <v>283</v>
      </c>
      <c r="B84" s="8">
        <f>COUNTIF(Books!D:D,A84)</f>
        <v>3</v>
      </c>
      <c r="C84" s="11">
        <f>IFERROR(AVERAGEIFS(Books!$N$3:$N$611, Books!$D$3:$D$611, Authors!A84),"")</f>
        <v>6.291666666666667</v>
      </c>
      <c r="D84" t="s">
        <v>479</v>
      </c>
    </row>
    <row r="85" spans="1:4" ht="15" customHeight="1">
      <c r="A85" s="26" t="s">
        <v>117</v>
      </c>
      <c r="B85" s="8">
        <f>COUNTIF(Books!D:D,A85)</f>
        <v>5</v>
      </c>
      <c r="C85" s="11">
        <f>IFERROR(AVERAGEIFS(Books!$N$3:$N$611, Books!$D$3:$D$611, Authors!A85),"")</f>
        <v>6.1885555555555545</v>
      </c>
      <c r="D85" t="s">
        <v>691</v>
      </c>
    </row>
    <row r="86" spans="1:4" ht="15" customHeight="1">
      <c r="A86" s="35" t="s">
        <v>216</v>
      </c>
      <c r="B86" s="8">
        <f>COUNTIF(Books!D:D,A86)</f>
        <v>1</v>
      </c>
      <c r="C86" s="11">
        <f>IFERROR(AVERAGEIFS(Books!$N$3:$N$611, Books!$D$3:$D$611, Authors!A86),"")</f>
        <v>5.9399999999999995</v>
      </c>
      <c r="D86" s="22" t="s">
        <v>682</v>
      </c>
    </row>
    <row r="87" spans="1:4" ht="15" customHeight="1">
      <c r="A87" s="26" t="s">
        <v>114</v>
      </c>
      <c r="B87" s="26">
        <f>COUNTIF(Books!D:D,A87)</f>
        <v>1</v>
      </c>
      <c r="C87" s="11">
        <f>IFERROR(AVERAGEIFS(Books!$N$3:$N$611, Books!$D$3:$D$611, Authors!A87),"")</f>
        <v>5.166666666666667</v>
      </c>
      <c r="D87" s="23" t="s">
        <v>716</v>
      </c>
    </row>
    <row r="88" spans="1:4">
      <c r="A88" s="35" t="s">
        <v>308</v>
      </c>
      <c r="B88" s="8">
        <f>COUNTIF(Books!D:D,A88)</f>
        <v>1</v>
      </c>
      <c r="C88" s="11">
        <f>IFERROR(AVERAGEIFS(Books!$N$3:$N$611, Books!$D$3:$D$611, Authors!A88),"")</f>
        <v>5.2275</v>
      </c>
      <c r="D88" s="22" t="s">
        <v>307</v>
      </c>
    </row>
    <row r="89" spans="1:4" ht="15" hidden="1" customHeight="1">
      <c r="A89" s="18" t="s">
        <v>458</v>
      </c>
      <c r="B89" s="8">
        <f>COUNTIF(Books!D:D,A89)</f>
        <v>1</v>
      </c>
      <c r="C89" s="11" t="str">
        <f>IFERROR(AVERAGEIFS(Books!$N$3:$N$611, Books!$D$3:$D$611, Authors!A89),"")</f>
        <v/>
      </c>
      <c r="D89" s="22" t="s">
        <v>723</v>
      </c>
    </row>
    <row r="90" spans="1:4" ht="15" hidden="1" customHeight="1">
      <c r="A90" s="19" t="s">
        <v>384</v>
      </c>
      <c r="B90" s="8">
        <f>COUNTIF(Books!D:D,A90)</f>
        <v>1</v>
      </c>
      <c r="C90" s="11" t="str">
        <f>IFERROR(AVERAGEIFS(Books!$N$3:$N$611, Books!$D$3:$D$611, Authors!A90),"")</f>
        <v/>
      </c>
      <c r="D90" s="22" t="s">
        <v>723</v>
      </c>
    </row>
    <row r="91" spans="1:4" ht="15" hidden="1" customHeight="1">
      <c r="A91" s="18" t="s">
        <v>383</v>
      </c>
      <c r="B91" s="8">
        <f>COUNTIF(Books!D:D,A91)</f>
        <v>1</v>
      </c>
      <c r="C91" s="11" t="str">
        <f>IFERROR(AVERAGEIFS(Books!$N$3:$N$611, Books!$D$3:$D$611, Authors!A91),"")</f>
        <v/>
      </c>
      <c r="D91" s="22" t="s">
        <v>723</v>
      </c>
    </row>
    <row r="92" spans="1:4" ht="15" hidden="1" customHeight="1">
      <c r="A92" s="18" t="s">
        <v>460</v>
      </c>
      <c r="B92" s="8">
        <f>COUNTIF(Books!D:D,A92)</f>
        <v>1</v>
      </c>
      <c r="C92" s="11" t="str">
        <f>IFERROR(AVERAGEIFS(Books!$N$3:$N$611, Books!$D$3:$D$611, Authors!A92),"")</f>
        <v/>
      </c>
      <c r="D92" s="22" t="s">
        <v>723</v>
      </c>
    </row>
    <row r="93" spans="1:4" ht="15" hidden="1" customHeight="1">
      <c r="A93" s="18" t="s">
        <v>376</v>
      </c>
      <c r="B93" s="8">
        <f>COUNTIF(Books!D:D,A93)</f>
        <v>1</v>
      </c>
      <c r="C93" s="11" t="str">
        <f>IFERROR(AVERAGEIFS(Books!$N$3:$N$611, Books!$D$3:$D$611, Authors!A93),"")</f>
        <v/>
      </c>
      <c r="D93" s="22" t="s">
        <v>723</v>
      </c>
    </row>
    <row r="94" spans="1:4" ht="15" hidden="1" customHeight="1">
      <c r="A94" s="18" t="s">
        <v>374</v>
      </c>
      <c r="B94" s="8">
        <f>COUNTIF(Books!D:D,A94)</f>
        <v>1</v>
      </c>
      <c r="C94" s="11" t="str">
        <f>IFERROR(AVERAGEIFS(Books!$N$3:$N$611, Books!$D$3:$D$611, Authors!A94),"")</f>
        <v/>
      </c>
      <c r="D94" s="22" t="s">
        <v>723</v>
      </c>
    </row>
    <row r="95" spans="1:4" ht="15" hidden="1" customHeight="1">
      <c r="A95" s="18" t="s">
        <v>628</v>
      </c>
      <c r="B95" s="8">
        <f>COUNTIF(Books!D:D,A95)</f>
        <v>1</v>
      </c>
      <c r="C95" s="11" t="str">
        <f>IFERROR(AVERAGEIFS(Books!$N$3:$N$611, Books!$D$3:$D$611, Authors!A95),"")</f>
        <v/>
      </c>
      <c r="D95" s="22" t="s">
        <v>723</v>
      </c>
    </row>
    <row r="96" spans="1:4" ht="15" hidden="1" customHeight="1">
      <c r="A96" s="18" t="s">
        <v>630</v>
      </c>
      <c r="B96" s="8">
        <f>COUNTIF(Books!D:D,A96)</f>
        <v>1</v>
      </c>
      <c r="C96" s="11" t="str">
        <f>IFERROR(AVERAGEIFS(Books!$N$3:$N$611, Books!$D$3:$D$611, Authors!A96),"")</f>
        <v/>
      </c>
      <c r="D96" s="22" t="s">
        <v>723</v>
      </c>
    </row>
    <row r="97" spans="1:4" ht="15" hidden="1" customHeight="1">
      <c r="A97" s="18" t="s">
        <v>459</v>
      </c>
      <c r="B97" s="8">
        <f>COUNTIF(Books!D:D,A97)</f>
        <v>1</v>
      </c>
      <c r="C97" s="11" t="str">
        <f>IFERROR(AVERAGEIFS(Books!$N$3:$N$611, Books!$D$3:$D$611, Authors!A97),"")</f>
        <v/>
      </c>
      <c r="D97" s="22" t="s">
        <v>723</v>
      </c>
    </row>
    <row r="98" spans="1:4" ht="15" hidden="1" customHeight="1">
      <c r="A98" s="18" t="s">
        <v>599</v>
      </c>
      <c r="B98" s="8">
        <f>COUNTIF(Books!D:D,A98)</f>
        <v>1</v>
      </c>
      <c r="C98" s="11">
        <f>IFERROR(AVERAGEIFS(Books!$N$3:$N$611, Books!$D$3:$D$611, Authors!A98),"")</f>
        <v>7.5</v>
      </c>
      <c r="D98" s="22" t="s">
        <v>723</v>
      </c>
    </row>
    <row r="99" spans="1:4" ht="15" hidden="1" customHeight="1">
      <c r="A99" s="19" t="s">
        <v>382</v>
      </c>
      <c r="B99" s="8">
        <f>COUNTIF(Books!D:D,A99)</f>
        <v>1</v>
      </c>
      <c r="C99" s="11">
        <f>IFERROR(AVERAGEIFS(Books!$N$3:$N$611, Books!$D$3:$D$611, Authors!A99),"")</f>
        <v>7.4</v>
      </c>
      <c r="D99" s="22" t="s">
        <v>723</v>
      </c>
    </row>
  </sheetData>
  <autoFilter ref="A1:D99">
    <filterColumn colId="0"/>
    <filterColumn colId="2"/>
    <filterColumn colId="3">
      <filters>
        <filter val="A Crash of Fate (Galaxy's Edge)"/>
        <filter val="Aftermath"/>
        <filter val="Ahsoka, Queen's Duology"/>
        <filter val="Aliens (Volume 1)"/>
        <filter val="Attack of the Clones, Vector Prime (New Jedi Order)"/>
        <filter val="Battlefront, Rogue One, Alphabet Squadron"/>
        <filter val="Black Fleet Crisis (Legends)"/>
        <filter val="Bounty Hunter Wars (Legends)"/>
        <filter val="Callista &quot;Trilogy&quot; (Legends)"/>
        <filter val="Clone Wars: Gambit"/>
        <filter val="Cobalt Squadron"/>
        <filter val="Commando, Clone Wars, Legacy of the Force"/>
        <filter val="Corellian Trilogy (Legends)"/>
        <filter val="Crystal Star"/>
        <filter val="Dark Disciple, Inferno Squad, Fate of the Jedi"/>
        <filter val="Dark Forces (LucasArts)"/>
        <filter val="Darth Maul: Lockdown, Death Troopers, Red Harvest"/>
        <filter val="Darth Maul: Shadow Hunter, Shadow Games, Coruscant Nights"/>
        <filter val="Doctor Aphra"/>
        <filter val="Empire Strikes Back"/>
        <filter val="Force Collector"/>
        <filter val="Force Unleashed, Fatal Alliance, New Jedi Order"/>
        <filter val="Guardians of the Whills, Smuggler's Run"/>
        <filter val="Han Solo Trilogy (Legends)"/>
        <filter val="Heir to the Jedi (Canon)"/>
        <filter val="Honor Among Thieves (Legends)"/>
        <filter val="Into the Void (Dawn of the Jedi)"/>
        <filter val="Jedi Academy, Darksaber"/>
        <filter val="Jedi Trial (Clone Wars)"/>
        <filter val="Kenobi, A New Dawn, Lost Tribes of the Sith, Knight Errant"/>
        <filter val="Last Shot (Solo)"/>
        <filter val="Light of the Jedi (High Republic)"/>
        <filter val="Lords of the Sith, Old Republic,  Jaden Korr"/>
        <filter val="Lost Stars, Leia, Master &amp; Apprentice, Into the Dark (High Republic)"/>
        <filter val="Most Wanted (Solo), The Rise of Skywalker"/>
        <filter val="Old Republic"/>
        <filter val="Phasma, Black Spire"/>
        <filter val="Poe Dameron, Free Fall"/>
        <filter val="Prequels, Millenium Falcon, New Jedi Order"/>
        <filter val="Razor's Edge (Legends)"/>
        <filter val="Rebel Rising"/>
        <filter val="Resistance Reborn"/>
        <filter val="Return of the Jedi"/>
        <filter val="Revenge of the Sith, Shatterpoint, Shadow of Mindor, New Jedi Order"/>
        <filter val="Rogue Planet"/>
        <filter val="Scourge (Tempest Fued)"/>
        <filter val="Shadows of the Empire, Death Star, MedStar"/>
        <filter val="Solo"/>
        <filter val="Spark of the Resistance, Out of the Shadows (High Republic)"/>
        <filter val="Tatooine Ghost, New Jedi Order, Etc."/>
        <filter val="The Approaching Storm, A New Hope, Splinter of the Mind's Eye, The Force Awakens"/>
        <filter val="The Cestus Deception (Clone Wars)"/>
        <filter val="The Courtship of Princess Leia"/>
        <filter val="The Han Solo Adventures (Legends)"/>
        <filter val="The Lando Calrissian Adventures (Legends)"/>
        <filter val="The Last Jedi"/>
        <filter val="The Legends of Luke Skywalker"/>
        <filter val="The Mandalorian"/>
        <filter val="The New Rebellion (New Republic Legends)"/>
        <filter val="The Phantom Menace"/>
        <filter val="The Rising Storm (High Republic)"/>
        <filter val="The Ruins of Dantooine"/>
        <filter val="The Truce at Bakura (Legends)"/>
        <filter val="Thrawn, Mara Jade"/>
        <filter val="X-Wing, I, Jedi, New Jedi Order"/>
        <filter val="Yoda: Dark Rendezvous (Clone Wars)"/>
      </filters>
    </filterColumn>
  </autoFilter>
  <sortState ref="A1:A434">
    <sortCondition ref="A1"/>
  </sortState>
  <conditionalFormatting sqref="B2:B99">
    <cfRule type="dataBar" priority="3">
      <dataBar>
        <cfvo type="min" val="0"/>
        <cfvo type="max" val="0"/>
        <color rgb="FF638EC6"/>
      </dataBar>
    </cfRule>
  </conditionalFormatting>
  <conditionalFormatting sqref="C2:C99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C1:C1048576">
    <cfRule type="dataBar" priority="1">
      <dataBar>
        <cfvo type="min" val="0"/>
        <cfvo type="max" val="0"/>
        <color rgb="FF63C384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Books</vt:lpstr>
      <vt:lpstr>Authors</vt:lpstr>
    </vt:vector>
  </TitlesOfParts>
  <Company>PiratesAhoy! Community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Boelen</dc:creator>
  <cp:lastModifiedBy>Pieter Boelen</cp:lastModifiedBy>
  <dcterms:created xsi:type="dcterms:W3CDTF">2021-02-01T09:29:36Z</dcterms:created>
  <dcterms:modified xsi:type="dcterms:W3CDTF">2021-02-27T16:42:49Z</dcterms:modified>
</cp:coreProperties>
</file>